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90" yWindow="-105" windowWidth="11100" windowHeight="9435"/>
  </bookViews>
  <sheets>
    <sheet name="196-ра" sheetId="3" r:id="rId1"/>
  </sheets>
  <definedNames>
    <definedName name="_xlnm.Print_Titles" localSheetId="0">'196-ра'!$4:$5</definedName>
    <definedName name="_xlnm.Print_Area" localSheetId="0">'196-ра'!$A$1:$H$393</definedName>
  </definedNames>
  <calcPr calcId="145621"/>
</workbook>
</file>

<file path=xl/calcChain.xml><?xml version="1.0" encoding="utf-8"?>
<calcChain xmlns="http://schemas.openxmlformats.org/spreadsheetml/2006/main">
  <c r="D390" i="3" l="1"/>
  <c r="D389" i="3"/>
  <c r="C391" i="3"/>
  <c r="F391" i="3" s="1"/>
  <c r="H391" i="3" s="1"/>
  <c r="B391" i="3"/>
  <c r="H390" i="3"/>
  <c r="H389" i="3"/>
  <c r="D376" i="3"/>
  <c r="D377" i="3"/>
  <c r="D378" i="3"/>
  <c r="D379" i="3"/>
  <c r="D380" i="3"/>
  <c r="D381" i="3"/>
  <c r="D382" i="3"/>
  <c r="D383" i="3"/>
  <c r="D384" i="3"/>
  <c r="D385" i="3"/>
  <c r="D386" i="3"/>
  <c r="D375" i="3"/>
  <c r="H376" i="3"/>
  <c r="H377" i="3"/>
  <c r="H378" i="3"/>
  <c r="H379" i="3"/>
  <c r="H380" i="3"/>
  <c r="H381" i="3"/>
  <c r="H382" i="3"/>
  <c r="H383" i="3"/>
  <c r="H384" i="3"/>
  <c r="H385" i="3"/>
  <c r="H386" i="3"/>
  <c r="H375" i="3"/>
  <c r="C387" i="3"/>
  <c r="F387" i="3" s="1"/>
  <c r="B387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283" i="3"/>
  <c r="C303" i="3"/>
  <c r="F303" i="3" s="1"/>
  <c r="D303" i="3" s="1"/>
  <c r="B303" i="3"/>
  <c r="E303" i="3" s="1"/>
  <c r="D269" i="3"/>
  <c r="D270" i="3"/>
  <c r="D271" i="3"/>
  <c r="D272" i="3"/>
  <c r="D273" i="3"/>
  <c r="D274" i="3"/>
  <c r="D275" i="3"/>
  <c r="D276" i="3"/>
  <c r="D277" i="3"/>
  <c r="D278" i="3"/>
  <c r="D279" i="3"/>
  <c r="D280" i="3"/>
  <c r="D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68" i="3"/>
  <c r="C281" i="3"/>
  <c r="F281" i="3" s="1"/>
  <c r="D281" i="3" s="1"/>
  <c r="B281" i="3"/>
  <c r="E281" i="3" s="1"/>
  <c r="D262" i="3"/>
  <c r="D263" i="3"/>
  <c r="D264" i="3"/>
  <c r="D265" i="3"/>
  <c r="D261" i="3"/>
  <c r="H262" i="3"/>
  <c r="H263" i="3"/>
  <c r="H264" i="3"/>
  <c r="H265" i="3"/>
  <c r="H261" i="3"/>
  <c r="C260" i="3"/>
  <c r="F260" i="3" s="1"/>
  <c r="D260" i="3" s="1"/>
  <c r="B260" i="3"/>
  <c r="E260" i="3" s="1"/>
  <c r="D256" i="3"/>
  <c r="D257" i="3"/>
  <c r="D258" i="3"/>
  <c r="D259" i="3"/>
  <c r="D255" i="3"/>
  <c r="H256" i="3"/>
  <c r="H257" i="3"/>
  <c r="H258" i="3"/>
  <c r="H259" i="3"/>
  <c r="H255" i="3"/>
  <c r="C254" i="3"/>
  <c r="F254" i="3" s="1"/>
  <c r="D253" i="3"/>
  <c r="C252" i="3"/>
  <c r="F252" i="3" s="1"/>
  <c r="D252" i="3" s="1"/>
  <c r="B252" i="3"/>
  <c r="E252" i="3"/>
  <c r="H253" i="3"/>
  <c r="H252" i="3" s="1"/>
  <c r="C239" i="3"/>
  <c r="F239" i="3" s="1"/>
  <c r="D235" i="3"/>
  <c r="H235" i="3"/>
  <c r="D210" i="3"/>
  <c r="F211" i="3"/>
  <c r="D211" i="3" s="1"/>
  <c r="H210" i="3"/>
  <c r="D387" i="3" l="1"/>
  <c r="H387" i="3"/>
  <c r="H211" i="3"/>
  <c r="H260" i="3"/>
  <c r="D254" i="3"/>
  <c r="H303" i="3"/>
  <c r="D391" i="3"/>
  <c r="C266" i="3"/>
  <c r="F266" i="3" s="1"/>
  <c r="H281" i="3"/>
  <c r="D245" i="3"/>
  <c r="D246" i="3"/>
  <c r="D247" i="3"/>
  <c r="D248" i="3"/>
  <c r="D244" i="3"/>
  <c r="H245" i="3"/>
  <c r="H246" i="3"/>
  <c r="H247" i="3"/>
  <c r="H248" i="3"/>
  <c r="H244" i="3"/>
  <c r="C249" i="3"/>
  <c r="F249" i="3" s="1"/>
  <c r="D241" i="3"/>
  <c r="C242" i="3"/>
  <c r="F242" i="3" s="1"/>
  <c r="H241" i="3"/>
  <c r="H249" i="3" l="1"/>
  <c r="D249" i="3"/>
  <c r="D266" i="3"/>
  <c r="H242" i="3"/>
  <c r="D242" i="3"/>
  <c r="D236" i="3"/>
  <c r="D219" i="3"/>
  <c r="D239" i="3"/>
  <c r="D216" i="3"/>
  <c r="D217" i="3"/>
  <c r="D218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7" i="3"/>
  <c r="D238" i="3"/>
  <c r="D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6" i="3"/>
  <c r="H237" i="3"/>
  <c r="H238" i="3"/>
  <c r="H239" i="3"/>
  <c r="H215" i="3"/>
  <c r="D213" i="3"/>
  <c r="H213" i="3"/>
  <c r="C208" i="3"/>
  <c r="F208" i="3" s="1"/>
  <c r="D206" i="3"/>
  <c r="D207" i="3"/>
  <c r="D205" i="3"/>
  <c r="H206" i="3"/>
  <c r="H207" i="3"/>
  <c r="H205" i="3"/>
  <c r="D202" i="3"/>
  <c r="D201" i="3"/>
  <c r="C203" i="3"/>
  <c r="F199" i="3"/>
  <c r="H202" i="3"/>
  <c r="H201" i="3"/>
  <c r="D198" i="3"/>
  <c r="H198" i="3"/>
  <c r="D114" i="3"/>
  <c r="D115" i="3"/>
  <c r="D116" i="3"/>
  <c r="D117" i="3"/>
  <c r="D118" i="3"/>
  <c r="D119" i="3"/>
  <c r="D120" i="3"/>
  <c r="D121" i="3"/>
  <c r="D122" i="3"/>
  <c r="D123" i="3"/>
  <c r="D124" i="3"/>
  <c r="D113" i="3"/>
  <c r="H114" i="3"/>
  <c r="H115" i="3"/>
  <c r="H116" i="3"/>
  <c r="H117" i="3"/>
  <c r="H118" i="3"/>
  <c r="H119" i="3"/>
  <c r="H120" i="3"/>
  <c r="H121" i="3"/>
  <c r="H122" i="3"/>
  <c r="H123" i="3"/>
  <c r="H124" i="3"/>
  <c r="H113" i="3"/>
  <c r="C125" i="3"/>
  <c r="F125" i="3" s="1"/>
  <c r="H125" i="3" s="1"/>
  <c r="B125" i="3"/>
  <c r="B111" i="3"/>
  <c r="D104" i="3"/>
  <c r="D105" i="3"/>
  <c r="D106" i="3"/>
  <c r="D107" i="3"/>
  <c r="D108" i="3"/>
  <c r="D109" i="3"/>
  <c r="D110" i="3"/>
  <c r="D103" i="3"/>
  <c r="H104" i="3"/>
  <c r="H105" i="3"/>
  <c r="H106" i="3"/>
  <c r="H107" i="3"/>
  <c r="H108" i="3"/>
  <c r="H109" i="3"/>
  <c r="H110" i="3"/>
  <c r="H103" i="3"/>
  <c r="C111" i="3"/>
  <c r="F111" i="3" s="1"/>
  <c r="H95" i="3"/>
  <c r="H96" i="3"/>
  <c r="H97" i="3"/>
  <c r="H98" i="3"/>
  <c r="H99" i="3"/>
  <c r="H100" i="3"/>
  <c r="H94" i="3"/>
  <c r="D95" i="3"/>
  <c r="D96" i="3"/>
  <c r="D97" i="3"/>
  <c r="D98" i="3"/>
  <c r="D99" i="3"/>
  <c r="D100" i="3"/>
  <c r="D94" i="3"/>
  <c r="D88" i="3"/>
  <c r="D89" i="3"/>
  <c r="D90" i="3"/>
  <c r="D91" i="3"/>
  <c r="D92" i="3"/>
  <c r="D87" i="3"/>
  <c r="H88" i="3"/>
  <c r="H89" i="3"/>
  <c r="H90" i="3"/>
  <c r="H91" i="3"/>
  <c r="H92" i="3"/>
  <c r="H87" i="3"/>
  <c r="H199" i="3" l="1"/>
  <c r="F203" i="3"/>
  <c r="H203" i="3" s="1"/>
  <c r="D208" i="3"/>
  <c r="H208" i="3"/>
  <c r="D111" i="3"/>
  <c r="H111" i="3"/>
  <c r="D125" i="3"/>
  <c r="B86" i="3"/>
  <c r="C86" i="3"/>
  <c r="F86" i="3" s="1"/>
  <c r="D85" i="3"/>
  <c r="D84" i="3" s="1"/>
  <c r="H85" i="3"/>
  <c r="H84" i="3" s="1"/>
  <c r="F84" i="3"/>
  <c r="D79" i="3"/>
  <c r="D80" i="3"/>
  <c r="D81" i="3"/>
  <c r="D78" i="3"/>
  <c r="C82" i="3"/>
  <c r="F82" i="3" s="1"/>
  <c r="H82" i="3" s="1"/>
  <c r="H79" i="3"/>
  <c r="H80" i="3"/>
  <c r="H81" i="3"/>
  <c r="H78" i="3"/>
  <c r="D203" i="3" l="1"/>
  <c r="H86" i="3"/>
  <c r="D86" i="3"/>
  <c r="D82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07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29" i="3"/>
  <c r="D75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9" i="3"/>
  <c r="H373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07" i="3"/>
  <c r="C373" i="3"/>
  <c r="H195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29" i="3"/>
  <c r="B195" i="3"/>
  <c r="C195" i="3"/>
  <c r="H75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9" i="3"/>
  <c r="C75" i="3"/>
  <c r="B75" i="3" l="1"/>
  <c r="D195" i="3"/>
  <c r="D373" i="3"/>
  <c r="B254" i="3"/>
  <c r="E254" i="3" s="1"/>
  <c r="B266" i="3" l="1"/>
  <c r="C93" i="3"/>
  <c r="F93" i="3" s="1"/>
  <c r="B93" i="3"/>
  <c r="B101" i="3" s="1"/>
  <c r="H266" i="3" l="1"/>
  <c r="H254" i="3"/>
  <c r="D93" i="3"/>
  <c r="C101" i="3"/>
  <c r="F101" i="3" s="1"/>
  <c r="E93" i="3"/>
  <c r="E101" i="3" s="1"/>
  <c r="C392" i="3"/>
  <c r="F392" i="3" s="1"/>
  <c r="D392" i="3" s="1"/>
  <c r="B392" i="3"/>
  <c r="E392" i="3" s="1"/>
  <c r="B304" i="3"/>
  <c r="E304" i="3" l="1"/>
  <c r="H93" i="3"/>
  <c r="D101" i="3"/>
  <c r="H101" i="3"/>
  <c r="C126" i="3"/>
  <c r="F126" i="3" s="1"/>
  <c r="D126" i="3" s="1"/>
  <c r="B126" i="3"/>
  <c r="E126" i="3" s="1"/>
  <c r="G126" i="3" l="1"/>
  <c r="H126" i="3" s="1"/>
  <c r="D214" i="3" l="1"/>
  <c r="C214" i="3"/>
  <c r="C250" i="3" s="1"/>
  <c r="C304" i="3" l="1"/>
  <c r="F214" i="3"/>
  <c r="G392" i="3"/>
  <c r="H392" i="3" s="1"/>
  <c r="H214" i="3" l="1"/>
  <c r="F250" i="3"/>
  <c r="D250" i="3" s="1"/>
  <c r="F304" i="3" l="1"/>
  <c r="D304" i="3" s="1"/>
  <c r="H250" i="3"/>
  <c r="G304" i="3"/>
  <c r="H304" i="3" l="1"/>
</calcChain>
</file>

<file path=xl/sharedStrings.xml><?xml version="1.0" encoding="utf-8"?>
<sst xmlns="http://schemas.openxmlformats.org/spreadsheetml/2006/main" count="397" uniqueCount="216">
  <si>
    <t>Планируемая среднесписочная численность отдельной категории работников государственных и муниципальных учреждений, человек</t>
  </si>
  <si>
    <t>Отклонение факта за отчетный период от планового значения на год, руб.</t>
  </si>
  <si>
    <t>Факт за отчетный период</t>
  </si>
  <si>
    <t>8=6-7</t>
  </si>
  <si>
    <t>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</t>
  </si>
  <si>
    <t>Департамент здравоохранения Томской области (ДЗТО)</t>
  </si>
  <si>
    <t>ОГАУЗ «Томский областной онкологический диспансер»</t>
  </si>
  <si>
    <t>ОГБУЗ «Бюро судебно-медицинской экспертизы Томской области»</t>
  </si>
  <si>
    <t>ОГАУЗ «Томская областная клиническая больница»</t>
  </si>
  <si>
    <t>ОГБУЗ «Томский областной наркологический диспансер»</t>
  </si>
  <si>
    <t>ОГБУЗ  «Томский областной кожно-венерологический диспансер»</t>
  </si>
  <si>
    <t>ОГБУЗ «Томский региональный центр крови»</t>
  </si>
  <si>
    <t>ОГКУЗ «Дом ребенка, специализированный для детей с органическим поражением центральной нервной системы с нарушением психики»</t>
  </si>
  <si>
    <t>ОГАУЗ «Врачебно-физкультурный диспансер»</t>
  </si>
  <si>
    <t>ОГБУЗ «Бюро медицинской статистики»</t>
  </si>
  <si>
    <t>ОГБУЗ «Патологоанатомическое бюро»</t>
  </si>
  <si>
    <t>ОГБУЗ «Томский областной центр по профилактике и борьбе со СПИД и другими инфекционными заболеваниями»</t>
  </si>
  <si>
    <t>ОГАУ «Центр медицинской и фармацевтической информации»</t>
  </si>
  <si>
    <t>ОГАУЗ «Стоматологическая поликлиника»</t>
  </si>
  <si>
    <t>Департамент общего образования Томской области (ДООТО)</t>
  </si>
  <si>
    <t>Кожевниковский район</t>
  </si>
  <si>
    <t>Итого</t>
  </si>
  <si>
    <t>Муниципальное автономное дошкольное образовательное учреждение детский сад компенсирующего вида № 1 г. Томска</t>
  </si>
  <si>
    <t>Областные образовательные организации</t>
  </si>
  <si>
    <t>Департамент социальной защиты населения Томской области (ДСЗНТО)</t>
  </si>
  <si>
    <t>Департамент по вопросам семьи и детей Томской области (ДС и ДТО)</t>
  </si>
  <si>
    <t>ОГБУ «Социально-реабилитационный центр для несовершеннолетних «Луч» г. Томска»</t>
  </si>
  <si>
    <t>ОГБУ «Центр социальной помощи семье и детям г. Стрежевого»</t>
  </si>
  <si>
    <t>ОГКУ "Центр помощи детям, оставшимся без попечения родителей детский дом «Орлиное гнездо»</t>
  </si>
  <si>
    <t>ОГКУ "Центр помощи детям, оставшимся без попечения родителей, Асиновского района»</t>
  </si>
  <si>
    <t>ОГКУ  для детей с ограниченными возможностями здоровья «Центр помощи детям, оставшимся без попечения родителей, "Росток»</t>
  </si>
  <si>
    <t>ОГКУ "Центр помощи детям, оставшимся без попечения родителей г.Томска»</t>
  </si>
  <si>
    <t>ОГКУ «Центр социальной помощи семье и детям Колпашевского района»</t>
  </si>
  <si>
    <t>ОГКУ «Социально-реабилитационный центр для несовершеннолетних Парабельского района»</t>
  </si>
  <si>
    <t>ОГКУ «Реабилитационный Центр для детей и подростков с ограниченными возможностями ЗАТО Северск»</t>
  </si>
  <si>
    <t>ОГКСУ «Реабилитационный Центр для детей и подростков с ограниченными возможностями «Надежда»</t>
  </si>
  <si>
    <t>ОГКСУ для умственно отсталых детей «Тунгусовский детский дом-интернат»</t>
  </si>
  <si>
    <t>Средний медицинский (фармацевтический) персонал (персонал, обеспечивающий условия для предоставления медицинских услуг)</t>
  </si>
  <si>
    <t xml:space="preserve">Департамент общего образования Томской области (ДООТО) </t>
  </si>
  <si>
    <t>Асиновский район</t>
  </si>
  <si>
    <t>Итого:</t>
  </si>
  <si>
    <t>Молчановский район</t>
  </si>
  <si>
    <t>Шегарский район</t>
  </si>
  <si>
    <t>ОГБУ  «Центр социальной помощи семье и детям  «Огонек» г. Томска»</t>
  </si>
  <si>
    <t>ОГБУ «Социально-реабилитационный центр для несовершеннолетних «Друг» г. Томска»</t>
  </si>
  <si>
    <t>ОГКУ "Центр помощи детям, оставшимся без попечения родителей, «Бакчарского района»</t>
  </si>
  <si>
    <t>ОГКУ "Центр помощи детям, оставшимся без попечения родителей, Зырянского района»</t>
  </si>
  <si>
    <t>ОГКУ "Центр помощи детям, оставшимся без попечения родителей, имени М.И.Никульшина»</t>
  </si>
  <si>
    <t xml:space="preserve">ОГКУ "Центр помощи детям, оставшимся без попечения родителей «Родник» </t>
  </si>
  <si>
    <t>ОГКУ «Социально-реабилитационный центр для несовершеннолетних Александровского района»</t>
  </si>
  <si>
    <t>Младший медицинский (фармацевтический) персонал (персонал, обеспечивающий условия для предоставления медицинских услуг)</t>
  </si>
  <si>
    <t>Муниципальное образование «Верхнекетский район»</t>
  </si>
  <si>
    <t>Наименование учреждений ОГУ и МУ</t>
  </si>
  <si>
    <t>ОГАУЗ «Томский фтизиопульмонологический медицинский центр»</t>
  </si>
  <si>
    <t xml:space="preserve">Фактическая среднесписочная численность отдельной категории работников государственных и муниципальных учреждений на отчетный период, человек
</t>
  </si>
  <si>
    <t xml:space="preserve">Отношение средней заработной платы работников соответствующей категории к среднемесячному доходу от трудовой деятельности по Томской области, %
</t>
  </si>
  <si>
    <t>Средняя заработная плата отдельной категории работников списочного состава, руб.</t>
  </si>
  <si>
    <t>ОГАУЗ «Областной перинатальный центр им. И.Д.Евтушенко»</t>
  </si>
  <si>
    <t>ОГАУЗ «Областная детская больница»</t>
  </si>
  <si>
    <t>ОГАУЗ «Кожевниковская РБ»</t>
  </si>
  <si>
    <t>ОГАУЗ «Поликлиника № 1»</t>
  </si>
  <si>
    <t>ОГАУЗ «Поликлиника № 3»</t>
  </si>
  <si>
    <t>ОГАУЗ «Поликлиника № 4»</t>
  </si>
  <si>
    <t>ОГАУЗ «Поликлиника № 8»</t>
  </si>
  <si>
    <t>ОГАУЗ «Поликлиника №10»</t>
  </si>
  <si>
    <t>ОГАУЗ «Детский центр восстановительного лечения»</t>
  </si>
  <si>
    <t>ОГБУЗ «Детская стоматологическая поликлиника №1»</t>
  </si>
  <si>
    <t>ОГБУЗ «Детская стоматологическая поликлиника №2»</t>
  </si>
  <si>
    <t>ОГАУЗ «Стоматологическая поликлиника №1»</t>
  </si>
  <si>
    <t>ОГАУЗ «Больница скорой медицинской помощи»</t>
  </si>
  <si>
    <t>ОГАУЗ «Больница №2»</t>
  </si>
  <si>
    <t>ОГАУЗ «Городская клиническая больница №3 им. Б.И.Альперовича»</t>
  </si>
  <si>
    <t>ОГАУЗ «Межвузовская поликлиника»</t>
  </si>
  <si>
    <t>ОГБУЗ «Медико-санитарная часть №1»</t>
  </si>
  <si>
    <t>ОГБУЗ «Медико-санитарная часть №2»</t>
  </si>
  <si>
    <t>ОГАУЗ «Медико-санитарная часть «Строитель»</t>
  </si>
  <si>
    <t>ОГАУЗ «Детская больница №1»</t>
  </si>
  <si>
    <t>ОГАУЗ «Детская городская больница №2»</t>
  </si>
  <si>
    <t>ОГАУЗ «Больница скорой медицинской помощи №2»</t>
  </si>
  <si>
    <t>ОГБУЗ «Детская инфекционная больница им.Г.Е. Сибирцева»</t>
  </si>
  <si>
    <t>ОГАУЗ «Родильный дом №1»</t>
  </si>
  <si>
    <t>ОГАУЗ «Родильный дом им. Н.А. Семашко»</t>
  </si>
  <si>
    <t>ОГАУЗ «Родильный дом №4»</t>
  </si>
  <si>
    <t>ОГАУЗ «Станция скорой медицинской помощи»</t>
  </si>
  <si>
    <t>ОГБУЗ «Центр медицинской профилактики»</t>
  </si>
  <si>
    <t>ОГБУЗ «Поликлиника ТНЦ СО РАН»</t>
  </si>
  <si>
    <t xml:space="preserve">ОГАУЗ «Медицинский центр им. Г.К.Жерлова» </t>
  </si>
  <si>
    <t>ОГАУЗ «Александровская РБ»</t>
  </si>
  <si>
    <t>ОГБУЗ «Асиновская РБ»</t>
  </si>
  <si>
    <t>ОГБУЗ «Бакчарская РБ»</t>
  </si>
  <si>
    <t>ОГБУЗ «Верхнекетская РБ»</t>
  </si>
  <si>
    <t>ОГБУЗ «Зырянская РБ»</t>
  </si>
  <si>
    <t>ОГБУЗ «Каргасокская РБ»</t>
  </si>
  <si>
    <t>ОГАУЗ «Колпашевская РБ»</t>
  </si>
  <si>
    <t>ОГАУЗ «Кривошеинская РБ»</t>
  </si>
  <si>
    <t>ОГБУЗ «Молчановская РБ»</t>
  </si>
  <si>
    <t>ОГБУЗ «Парабельская РБ»</t>
  </si>
  <si>
    <t>ОГБУЗ «Первомайская РБ»</t>
  </si>
  <si>
    <t>ОГАУЗ «Стрежевская ГБ»</t>
  </si>
  <si>
    <t>ОГБУЗ «Тегульдетская РБ»</t>
  </si>
  <si>
    <t>ОГАУЗ «Томская РБ»</t>
  </si>
  <si>
    <t>ОГАУЗ «Светленская РБ»</t>
  </si>
  <si>
    <t>ОГБУЗ «Лоскутовская РП»</t>
  </si>
  <si>
    <t>ОГБУЗ «Чаинская РБ»</t>
  </si>
  <si>
    <t>Плановое значение средней заработной платы отдельной категории работников на год, руб.*</t>
  </si>
  <si>
    <t>Томск</t>
  </si>
  <si>
    <t>Муниципальное бюджетное дошкольное образовательное учреждение № 54 г. Томска</t>
  </si>
  <si>
    <t>МБОУ ООШИ № 22  г.Томска</t>
  </si>
  <si>
    <t>МБОУ ООШ № 39 г.Томска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</si>
  <si>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ДЗТО</t>
  </si>
  <si>
    <t>Приложение №1 к Порядку организации и проведения мониторинга целевых показателей, установленных в планах мероприятий
(региональных «дорожных картах»)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</si>
  <si>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ДООТО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</si>
  <si>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ДПМПФК и СТО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</si>
  <si>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ДСЗНТО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</si>
  <si>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 и ДТО</t>
  </si>
  <si>
    <t>ОГАУ «ДИПИ «Лесная дача»</t>
  </si>
  <si>
    <t>ОГАУ «КЦСОН ТО»</t>
  </si>
  <si>
    <t>ОГАУ «ШПИ «Забота»</t>
  </si>
  <si>
    <t>ОГБУ «ДИПИ «Виола» ЗАТО Северск»</t>
  </si>
  <si>
    <t>ОГБУ«ПИ Колпашевского района»</t>
  </si>
  <si>
    <t>ОГБУ «ПИ Томского района»</t>
  </si>
  <si>
    <t>ОГБУ «Итатский ДИПИ»</t>
  </si>
  <si>
    <t>МАОУ ДОД ДЮСШ №2</t>
  </si>
  <si>
    <t>Муниципальное автономное дошкольное образовательное учреждение детский сад общеразвивающего вида № 5 г. Томска</t>
  </si>
  <si>
    <t>Муниципальное автономное дошкольное образовательное учреждение детский сад комбинированного вида № 6 г. Томска</t>
  </si>
  <si>
    <t>Муниципальное бюджетное дошкольное образовательное учреждение детский сад  комбинированного вида № 18 г. Томска</t>
  </si>
  <si>
    <t>Муниципальное бюджетное дошкольное образовательное учреждение Центр развития ребенка - детский сад  № 21 г. Томска</t>
  </si>
  <si>
    <t>Муниципальное  бюджетное дошкольное образовательное учреждение детский сад общеразвивающего вида № 46 г. Томска</t>
  </si>
  <si>
    <t>«Муниципальное автономное дошкольное образовательное учреждение «Детский сад  комбинированного вида № 53 г. Томска»</t>
  </si>
  <si>
    <t>Муниципальное автономное дошкольное образовательное учреждение детский сад общеразвивающего вида № 61 г. Томска</t>
  </si>
  <si>
    <t>Муниципальное бюджетное дошкольное образовательное учреждение Детский сад  № 66  г. Томска</t>
  </si>
  <si>
    <t>Муниципальное автономное дошкольное образовательное учреждение Центр развития ребенка - детский сад  № 83 г. Томска</t>
  </si>
  <si>
    <t xml:space="preserve">Муниципальное бюджетное дошкольное образовательное учреждение, детский сад общеразвивающего вида № 88 г. Томска    </t>
  </si>
  <si>
    <t>Муниципальное автономное дошкольное образовательное учреждение детский сад  комбинированного вида № 99 г. Томска</t>
  </si>
  <si>
    <t xml:space="preserve">Муниципальное бюджетное дошкольное образовательное учреждение, детский сад общеразвивающего вида № 103 г. Томска </t>
  </si>
  <si>
    <t>Северск</t>
  </si>
  <si>
    <t>ОГБОУ «Школа-интернат для обучающихся с нарушениями слуха»</t>
  </si>
  <si>
    <t>МБДОУ «ЦРР - детский сад «Колокольчик»</t>
  </si>
  <si>
    <t>МБДОУ детский сад «Солнышко»</t>
  </si>
  <si>
    <t>МБДОУ д/с «Ромашка»</t>
  </si>
  <si>
    <t>МБДОУ д/с «Малыш»</t>
  </si>
  <si>
    <t>МБОУ «Северская специальная (коррекционная) школа-интернат VIII вида»</t>
  </si>
  <si>
    <t>ОГАОУ «Губернаторский Светленский лицей»</t>
  </si>
  <si>
    <t>ОГБОУ «ТФТЛ»</t>
  </si>
  <si>
    <t>ТОГКОУ «Школа-интернат для обучающихся с нарушением зрения»</t>
  </si>
  <si>
    <t>ОГБОУ «Школа-интернат для обучающихся, нуждающихсяв психолого-педагогической и медико-социальной помощи»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</si>
  <si>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</si>
  <si>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ДООТО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</si>
  <si>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ДПМПФК и СТО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</si>
  <si>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</si>
  <si>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 и ДТО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</si>
  <si>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</si>
  <si>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</si>
  <si>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 и ДТО</t>
  </si>
  <si>
    <t>ВСЕГО по категории «Младший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</si>
  <si>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«Средний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</si>
  <si>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услуг)», агрегированный показатель</t>
  </si>
  <si>
    <t>ОГБУ «Наргинский ДИПИ Молчановского района»</t>
  </si>
  <si>
    <t>Департамент по молодежной политике, физической культуре и спорту Томской области (ДПМПФК и СТО)</t>
  </si>
  <si>
    <t>Городской округ закрытое административное территориальное образование Северск</t>
  </si>
  <si>
    <t>Муниципальное образование «Город Томск»</t>
  </si>
  <si>
    <t>МАУ ДО ДЮСШ «Кедр»</t>
  </si>
  <si>
    <t>МАОУ ДО «Районная детско-юношеская спортивная школа А.Карпова «Верхнекетского района Томской области»</t>
  </si>
  <si>
    <t>ОГБУЗ «Территориальный центр медицины катастроф»</t>
  </si>
  <si>
    <t>МАУ ДО ДЮСШ «Победа»</t>
  </si>
  <si>
    <t>План на отчетный период</t>
  </si>
  <si>
    <t xml:space="preserve">Муниципальное автномное дошкольное образовательное учреждение № 54 г. Томска </t>
  </si>
  <si>
    <t>Муниципальное автономное дошкольное образовательное учреждение детский сад  комбинированного вида № 57 г. Томска</t>
  </si>
  <si>
    <t>Муниципальное автномное дошкольное образовательное учреждение детский сад  комбинированного вида № 69 г. Томска</t>
  </si>
  <si>
    <t>Муниципальное автономное дошкольное образовательное учреждение,  детский сад общеразвивающего вида № 76 г. Томска</t>
  </si>
  <si>
    <t>Муниципальное автономное дошкольное образовательное учреждение детский сад общеразвивающего вида № 79 г. Томска</t>
  </si>
  <si>
    <t>МКС(К)ОУ С(К)ОШ № 45 шк</t>
  </si>
  <si>
    <t xml:space="preserve">ОГАУЗ «Томский областной центр дезинфекции» </t>
  </si>
  <si>
    <t>ОГАУЗ «Моряковская УБ» им. В.С.Демьянова</t>
  </si>
  <si>
    <t>МАУ ДО ДЮСШ ИМ. Л.Егоровой</t>
  </si>
  <si>
    <t>МБУ ДО СДЮСШОР «Янтарь»</t>
  </si>
  <si>
    <t>МБУ ДО СДЮСШОР «Лидер»</t>
  </si>
  <si>
    <t xml:space="preserve">МБУ ДО СДЮСШОР гимнастики им. Р.Кузнецова </t>
  </si>
  <si>
    <t xml:space="preserve">МБУ ДО ДЮСШ «Русь» </t>
  </si>
  <si>
    <t xml:space="preserve">МАУ ДО ДЮСШ № 16 </t>
  </si>
  <si>
    <t xml:space="preserve">МАУ ДО  ДЮСШ Единоборств </t>
  </si>
  <si>
    <t>МАУ ДО  ДЮСШ ЗВС</t>
  </si>
  <si>
    <t>МАУ ДО ДЮСШ УСЦ ВВС  имени В.А. Шевелева</t>
  </si>
  <si>
    <t>МБУ ДО ДЮСШ «Смена»</t>
  </si>
  <si>
    <t xml:space="preserve">МАУ ДО  ДЮСШ № 17 </t>
  </si>
  <si>
    <t>МАОУ ДО «Районная детско-юношеская спортивная школа А.Карпова "Верхнекетского района Томской области»</t>
  </si>
  <si>
    <t>МБУ ДО ДЮСШ «Бокс»</t>
  </si>
  <si>
    <t>ОГАУЗ «Томская клиническая психиатрическая больница»</t>
  </si>
  <si>
    <t>ОГАУЗ «Шегарская РБ»</t>
  </si>
  <si>
    <t>Муниципальное автономное дошкольное образовательное учреждение детский сад комбинированного вида № 1 г. Томска</t>
  </si>
  <si>
    <t>Муниципальное автномное дошкольное образовательное учреждение, детский сад  комбинированного вида № 22  г. Томска</t>
  </si>
  <si>
    <t>Муниципальное бюджетное дошкольное образовательное учреждение, детский сад  комбинированного вида № 30  г. Томска</t>
  </si>
  <si>
    <t>МБОУ ООШИ № 22</t>
  </si>
  <si>
    <t>МС(К)ОУ С(К)ОШ № 39</t>
  </si>
  <si>
    <t>МБДОУ д/с «Светлячок»</t>
  </si>
  <si>
    <t>МАУ ДО ДЮСШ № 17</t>
  </si>
  <si>
    <t>МКДОУ Побединский детский сад "Лесная дача"</t>
  </si>
  <si>
    <t>ОГАУ "ДИПИ "Лесная дача"</t>
  </si>
  <si>
    <t>ОГАУ "КЦСОН ТО"</t>
  </si>
  <si>
    <t>ОГАУ "КЦСОН Северск"</t>
  </si>
  <si>
    <t>ОГАУ "ШПИ "Забота"</t>
  </si>
  <si>
    <t>ОГБУ "ДИПИ "Виола" ЗАТО Северск"</t>
  </si>
  <si>
    <t>ОГБУ "ДИПИ Александровского района"</t>
  </si>
  <si>
    <t>ОГБУ "ДИПИ Колпашевского района"</t>
  </si>
  <si>
    <t>ОГБУ "ПИ Томского района"</t>
  </si>
  <si>
    <t>ОГБУ "ДИПИ Чаинского района"</t>
  </si>
  <si>
    <t>ОГБУ "Итатский ДИПИ"</t>
  </si>
  <si>
    <t>ОГБУ "Наргинский ДИПИ Молчановского района"</t>
  </si>
  <si>
    <t>ОГБУ "Парбигский ДОП Бакчарского района"</t>
  </si>
  <si>
    <t>ОГБУ "ЦСА г. Томска"</t>
  </si>
  <si>
    <t>ОГКУ «Центр социальной помощи семье и детям Асиновского района»</t>
  </si>
  <si>
    <t>ОГКУ«Центр социальной помощи семье и детям Томского района»</t>
  </si>
  <si>
    <t>ОГКУ «Центр социальной помощи семье и детям Каргасокского района»</t>
  </si>
  <si>
    <t>Томский</t>
  </si>
  <si>
    <t>МБОУ "Курлекская СОШ" Томского района</t>
  </si>
  <si>
    <t xml:space="preserve">Муниципальное бюджетное дошкольное образовательное учреждение, детский сад  № 104 г. Томска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</si>
</sst>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0.0%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0" fontId="3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</cellStyleXfs>
  <cellXfs count="69">
    <xf numFmtId="0" fontId="0" fillId="0" borderId="0" xfId="0"/>
    <xf numFmtId="0" fontId="6" fillId="2" borderId="0" xfId="0" applyFont="1" applyFill="1"/>
    <xf numFmtId="0" fontId="11" fillId="2" borderId="6" xfId="1" applyFont="1" applyFill="1" applyBorder="1" applyAlignment="1">
      <alignment horizontal="left" vertical="center" wrapText="1"/>
    </xf>
    <xf numFmtId="0" fontId="5" fillId="2" borderId="0" xfId="0" applyFont="1" applyFill="1"/>
    <xf numFmtId="165" fontId="5" fillId="2" borderId="0" xfId="0" applyNumberFormat="1" applyFont="1" applyFill="1"/>
    <xf numFmtId="1" fontId="10" fillId="2" borderId="6" xfId="2" applyNumberFormat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vertical="center" wrapText="1"/>
    </xf>
    <xf numFmtId="0" fontId="13" fillId="2" borderId="0" xfId="0" applyFont="1" applyFill="1"/>
    <xf numFmtId="0" fontId="12" fillId="2" borderId="0" xfId="0" applyFont="1" applyFill="1"/>
    <xf numFmtId="165" fontId="11" fillId="0" borderId="6" xfId="1" applyNumberFormat="1" applyFont="1" applyFill="1" applyBorder="1" applyAlignment="1">
      <alignment horizontal="center" vertical="center" wrapText="1"/>
    </xf>
    <xf numFmtId="164" fontId="11" fillId="0" borderId="6" xfId="1" applyNumberFormat="1" applyFont="1" applyFill="1" applyBorder="1" applyAlignment="1">
      <alignment horizontal="center" vertical="center"/>
    </xf>
    <xf numFmtId="3" fontId="11" fillId="0" borderId="6" xfId="1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center"/>
    </xf>
    <xf numFmtId="164" fontId="5" fillId="0" borderId="0" xfId="0" applyNumberFormat="1" applyFont="1" applyFill="1"/>
    <xf numFmtId="0" fontId="5" fillId="0" borderId="0" xfId="0" applyFont="1" applyFill="1"/>
    <xf numFmtId="3" fontId="5" fillId="0" borderId="0" xfId="0" applyNumberFormat="1" applyFont="1" applyFill="1"/>
    <xf numFmtId="3" fontId="7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/>
    <xf numFmtId="3" fontId="10" fillId="0" borderId="5" xfId="2" applyNumberFormat="1" applyFont="1" applyFill="1" applyBorder="1" applyAlignment="1">
      <alignment horizontal="center" vertical="center" wrapText="1"/>
    </xf>
    <xf numFmtId="1" fontId="10" fillId="0" borderId="6" xfId="2" applyNumberFormat="1" applyFont="1" applyFill="1" applyBorder="1" applyAlignment="1">
      <alignment horizontal="center" vertical="center" wrapText="1"/>
    </xf>
    <xf numFmtId="3" fontId="10" fillId="0" borderId="6" xfId="2" applyNumberFormat="1" applyFont="1" applyFill="1" applyBorder="1" applyAlignment="1">
      <alignment horizontal="center" vertical="center" wrapText="1"/>
    </xf>
    <xf numFmtId="164" fontId="9" fillId="0" borderId="6" xfId="1" applyNumberFormat="1" applyFont="1" applyFill="1" applyBorder="1" applyAlignment="1">
      <alignment horizontal="center" vertical="center" wrapText="1"/>
    </xf>
    <xf numFmtId="164" fontId="7" fillId="0" borderId="6" xfId="1" applyNumberFormat="1" applyFont="1" applyFill="1" applyBorder="1" applyAlignment="1">
      <alignment horizontal="center" vertical="center" wrapText="1"/>
    </xf>
    <xf numFmtId="3" fontId="9" fillId="0" borderId="6" xfId="1" applyNumberFormat="1" applyFont="1" applyFill="1" applyBorder="1" applyAlignment="1">
      <alignment horizontal="center" vertical="center" wrapText="1"/>
    </xf>
    <xf numFmtId="3" fontId="7" fillId="0" borderId="6" xfId="1" applyNumberFormat="1" applyFont="1" applyFill="1" applyBorder="1" applyAlignment="1">
      <alignment horizontal="center" vertical="center" wrapText="1"/>
    </xf>
    <xf numFmtId="165" fontId="11" fillId="0" borderId="6" xfId="1" applyNumberFormat="1" applyFont="1" applyFill="1" applyBorder="1" applyAlignment="1">
      <alignment horizontal="center" vertical="center"/>
    </xf>
    <xf numFmtId="164" fontId="14" fillId="0" borderId="6" xfId="1" applyNumberFormat="1" applyFont="1" applyFill="1" applyBorder="1" applyAlignment="1">
      <alignment horizontal="center" vertical="center" wrapText="1"/>
    </xf>
    <xf numFmtId="3" fontId="11" fillId="0" borderId="6" xfId="1" applyNumberFormat="1" applyFont="1" applyFill="1" applyBorder="1" applyAlignment="1">
      <alignment horizontal="center" vertical="center"/>
    </xf>
    <xf numFmtId="164" fontId="11" fillId="0" borderId="6" xfId="1" applyNumberFormat="1" applyFont="1" applyFill="1" applyBorder="1" applyAlignment="1">
      <alignment horizontal="center" vertical="center" wrapText="1"/>
    </xf>
    <xf numFmtId="164" fontId="10" fillId="0" borderId="6" xfId="1" applyNumberFormat="1" applyFont="1" applyFill="1" applyBorder="1" applyAlignment="1">
      <alignment horizontal="center" vertical="center" wrapText="1"/>
    </xf>
    <xf numFmtId="3" fontId="10" fillId="0" borderId="6" xfId="1" applyNumberFormat="1" applyFont="1" applyFill="1" applyBorder="1" applyAlignment="1">
      <alignment horizontal="center" vertical="center" wrapText="1"/>
    </xf>
    <xf numFmtId="164" fontId="10" fillId="0" borderId="6" xfId="1" applyNumberFormat="1" applyFont="1" applyFill="1" applyBorder="1" applyAlignment="1">
      <alignment horizontal="center" vertical="center"/>
    </xf>
    <xf numFmtId="3" fontId="10" fillId="0" borderId="6" xfId="1" applyNumberFormat="1" applyFont="1" applyFill="1" applyBorder="1" applyAlignment="1">
      <alignment horizontal="center" vertical="center"/>
    </xf>
    <xf numFmtId="3" fontId="15" fillId="0" borderId="6" xfId="1" applyNumberFormat="1" applyFont="1" applyFill="1" applyBorder="1" applyAlignment="1">
      <alignment horizontal="center" vertical="center" wrapText="1"/>
    </xf>
    <xf numFmtId="165" fontId="10" fillId="0" borderId="6" xfId="1" applyNumberFormat="1" applyFont="1" applyFill="1" applyBorder="1" applyAlignment="1">
      <alignment horizontal="center" vertical="center" wrapText="1"/>
    </xf>
    <xf numFmtId="165" fontId="7" fillId="0" borderId="6" xfId="1" applyNumberFormat="1" applyFont="1" applyFill="1" applyBorder="1" applyAlignment="1">
      <alignment horizontal="center" vertical="center" wrapText="1"/>
    </xf>
    <xf numFmtId="3" fontId="11" fillId="2" borderId="6" xfId="1" applyNumberFormat="1" applyFont="1" applyFill="1" applyBorder="1" applyAlignment="1">
      <alignment horizontal="center" vertical="center" wrapText="1"/>
    </xf>
    <xf numFmtId="165" fontId="10" fillId="0" borderId="6" xfId="1" applyNumberFormat="1" applyFont="1" applyFill="1" applyBorder="1" applyAlignment="1">
      <alignment horizontal="center" vertical="center"/>
    </xf>
    <xf numFmtId="165" fontId="11" fillId="2" borderId="6" xfId="1" applyNumberFormat="1" applyFont="1" applyFill="1" applyBorder="1" applyAlignment="1">
      <alignment horizontal="center" vertical="center" wrapText="1"/>
    </xf>
    <xf numFmtId="165" fontId="11" fillId="2" borderId="6" xfId="1" applyNumberFormat="1" applyFont="1" applyFill="1" applyBorder="1" applyAlignment="1">
      <alignment horizontal="center" vertical="center"/>
    </xf>
    <xf numFmtId="164" fontId="11" fillId="2" borderId="6" xfId="1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wrapText="1"/>
    </xf>
    <xf numFmtId="3" fontId="7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/>
    <xf numFmtId="0" fontId="9" fillId="2" borderId="1" xfId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10" fillId="0" borderId="1" xfId="2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6" fontId="10" fillId="0" borderId="1" xfId="2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3" fontId="10" fillId="0" borderId="2" xfId="2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10" fillId="0" borderId="1" xfId="2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7">
    <cellStyle name="Comma" xfId="9"/>
    <cellStyle name="Comma [0]" xfId="10"/>
    <cellStyle name="Currency" xfId="11"/>
    <cellStyle name="Currency [0]" xfId="12"/>
    <cellStyle name="Normal" xfId="3"/>
    <cellStyle name="Normal 2" xfId="13"/>
    <cellStyle name="Normal 3" xfId="4"/>
    <cellStyle name="Normal_для отправки 1 полугодие факт" xfId="6"/>
    <cellStyle name="Percent" xfId="14"/>
    <cellStyle name="Обычный" xfId="0" builtinId="0"/>
    <cellStyle name="Обычный 2" xfId="7"/>
    <cellStyle name="Обычный 2 2" xfId="15"/>
    <cellStyle name="Обычный 3" xfId="5"/>
    <cellStyle name="Обычный 4" xfId="16"/>
    <cellStyle name="Обычный 5" xfId="8"/>
    <cellStyle name="Обычный 66" xfId="1"/>
    <cellStyle name="Обычный 7" xfId="2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I394"/>
  <sheetViews>
    <sheetView tabSelected="1" view="pageBreakPreview" zoomScale="73" zoomScaleNormal="80" zoomScaleSheetLayoutView="73" workbookViewId="0">
      <pane xSplit="4" ySplit="4" topLeftCell="E301" activePane="bottomRight" state="frozen"/>
      <selection pane="topRight" activeCell="E1" sqref="E1"/>
      <selection pane="bottomLeft" activeCell="A5" sqref="A5"/>
      <selection pane="bottomRight" activeCell="E304" sqref="E304"/>
    </sheetView>
  </sheetViews>
  <sheetFormatPr defaultColWidth="9.140625" defaultRowHeight="24.95" customHeight="1" x14ac:dyDescent="0.25"/>
  <cols>
    <col min="1" max="1" width="63.5703125" style="3" customWidth="1"/>
    <col min="2" max="2" width="17.85546875" style="13" customWidth="1"/>
    <col min="3" max="3" width="21.7109375" style="14" customWidth="1"/>
    <col min="4" max="4" width="20.42578125" style="15" customWidth="1"/>
    <col min="5" max="8" width="17.85546875" style="16" customWidth="1"/>
    <col min="9" max="9" width="20.85546875" style="3" customWidth="1"/>
    <col min="10" max="12" width="9.140625" style="3" customWidth="1"/>
    <col min="13" max="13" width="10.28515625" style="3" customWidth="1"/>
    <col min="14" max="18" width="9.140625" style="3" customWidth="1"/>
    <col min="19" max="16384" width="9.140625" style="3"/>
  </cols>
  <sheetData>
    <row r="1" spans="1:9" ht="12" customHeight="1" x14ac:dyDescent="0.25"/>
    <row r="2" spans="1:9" ht="81.75" customHeight="1" x14ac:dyDescent="0.25">
      <c r="A2" s="1"/>
      <c r="F2" s="55" t="s">
        <v>110</v>
      </c>
      <c r="G2" s="56"/>
      <c r="H2" s="56"/>
      <c r="I2" s="3">
        <v>37858</v>
      </c>
    </row>
    <row r="3" spans="1:9" ht="12.75" customHeight="1" x14ac:dyDescent="0.25">
      <c r="F3" s="17"/>
      <c r="G3" s="18"/>
      <c r="H3" s="18"/>
    </row>
    <row r="4" spans="1:9" ht="121.5" customHeight="1" x14ac:dyDescent="0.25">
      <c r="A4" s="57" t="s">
        <v>52</v>
      </c>
      <c r="B4" s="59" t="s">
        <v>0</v>
      </c>
      <c r="C4" s="59" t="s">
        <v>54</v>
      </c>
      <c r="D4" s="61" t="s">
        <v>55</v>
      </c>
      <c r="E4" s="63" t="s">
        <v>56</v>
      </c>
      <c r="F4" s="64"/>
      <c r="G4" s="65" t="s">
        <v>104</v>
      </c>
      <c r="H4" s="65" t="s">
        <v>1</v>
      </c>
    </row>
    <row r="5" spans="1:9" ht="67.900000000000006" customHeight="1" x14ac:dyDescent="0.25">
      <c r="A5" s="58"/>
      <c r="B5" s="60"/>
      <c r="C5" s="60"/>
      <c r="D5" s="62"/>
      <c r="E5" s="19" t="s">
        <v>165</v>
      </c>
      <c r="F5" s="19" t="s">
        <v>2</v>
      </c>
      <c r="G5" s="66"/>
      <c r="H5" s="66"/>
    </row>
    <row r="6" spans="1:9" ht="14.25" customHeight="1" x14ac:dyDescent="0.25">
      <c r="A6" s="5">
        <v>1</v>
      </c>
      <c r="B6" s="20">
        <v>2</v>
      </c>
      <c r="C6" s="20">
        <v>3</v>
      </c>
      <c r="D6" s="20">
        <v>4</v>
      </c>
      <c r="E6" s="21">
        <v>5</v>
      </c>
      <c r="F6" s="21">
        <v>6</v>
      </c>
      <c r="G6" s="21">
        <v>7</v>
      </c>
      <c r="H6" s="21" t="s">
        <v>3</v>
      </c>
    </row>
    <row r="7" spans="1:9" ht="35.25" customHeight="1" x14ac:dyDescent="0.25">
      <c r="A7" s="47" t="s">
        <v>4</v>
      </c>
      <c r="B7" s="47"/>
      <c r="C7" s="67"/>
      <c r="D7" s="67"/>
      <c r="E7" s="67"/>
      <c r="F7" s="67"/>
      <c r="G7" s="67"/>
      <c r="H7" s="67"/>
    </row>
    <row r="8" spans="1:9" ht="24.95" customHeight="1" x14ac:dyDescent="0.25">
      <c r="A8" s="47" t="s">
        <v>5</v>
      </c>
      <c r="B8" s="47"/>
      <c r="C8" s="67"/>
      <c r="D8" s="67"/>
      <c r="E8" s="67"/>
      <c r="F8" s="67"/>
      <c r="G8" s="68"/>
      <c r="H8" s="68"/>
    </row>
    <row r="9" spans="1:9" ht="24.95" customHeight="1" x14ac:dyDescent="0.25">
      <c r="A9" s="6" t="s">
        <v>6</v>
      </c>
      <c r="B9" s="22">
        <v>133.9</v>
      </c>
      <c r="C9" s="23">
        <v>147.5</v>
      </c>
      <c r="D9" s="22">
        <f>F9/$I$2*100</f>
        <v>245.83449363112175</v>
      </c>
      <c r="E9" s="24">
        <v>83222.100000000006</v>
      </c>
      <c r="F9" s="25">
        <v>93068.022598870069</v>
      </c>
      <c r="G9" s="25">
        <v>83222.100000000006</v>
      </c>
      <c r="H9" s="25">
        <f>F9-E9</f>
        <v>9845.9225988700637</v>
      </c>
    </row>
    <row r="10" spans="1:9" ht="39.75" customHeight="1" x14ac:dyDescent="0.25">
      <c r="A10" s="6" t="s">
        <v>7</v>
      </c>
      <c r="B10" s="22">
        <v>56.9</v>
      </c>
      <c r="C10" s="23">
        <v>58.6</v>
      </c>
      <c r="D10" s="22">
        <f t="shared" ref="D10:D73" si="0">F10/$I$2*100</f>
        <v>175.88553622118607</v>
      </c>
      <c r="E10" s="24">
        <v>66426.600000000006</v>
      </c>
      <c r="F10" s="25">
        <v>66586.746302616622</v>
      </c>
      <c r="G10" s="25">
        <v>66426.600000000006</v>
      </c>
      <c r="H10" s="25">
        <f t="shared" ref="H10:H73" si="1">F10-E10</f>
        <v>160.14630261661659</v>
      </c>
    </row>
    <row r="11" spans="1:9" ht="24.95" customHeight="1" x14ac:dyDescent="0.25">
      <c r="A11" s="6" t="s">
        <v>8</v>
      </c>
      <c r="B11" s="22">
        <v>349.59999999999997</v>
      </c>
      <c r="C11" s="23">
        <v>375</v>
      </c>
      <c r="D11" s="22">
        <f t="shared" si="0"/>
        <v>244.78994605572865</v>
      </c>
      <c r="E11" s="24">
        <v>83303</v>
      </c>
      <c r="F11" s="25">
        <v>92672.577777777755</v>
      </c>
      <c r="G11" s="25">
        <v>83303</v>
      </c>
      <c r="H11" s="25">
        <f t="shared" si="1"/>
        <v>9369.5777777777548</v>
      </c>
    </row>
    <row r="12" spans="1:9" ht="24.95" customHeight="1" x14ac:dyDescent="0.25">
      <c r="A12" s="6" t="s">
        <v>9</v>
      </c>
      <c r="B12" s="22">
        <v>39</v>
      </c>
      <c r="C12" s="23">
        <v>37.799999999999997</v>
      </c>
      <c r="D12" s="22">
        <f t="shared" si="0"/>
        <v>205.61728721166622</v>
      </c>
      <c r="E12" s="24">
        <v>76010.2</v>
      </c>
      <c r="F12" s="25">
        <v>77842.592592592599</v>
      </c>
      <c r="G12" s="25">
        <v>76010.2</v>
      </c>
      <c r="H12" s="25">
        <f t="shared" si="1"/>
        <v>1832.3925925926014</v>
      </c>
    </row>
    <row r="13" spans="1:9" ht="24.95" customHeight="1" x14ac:dyDescent="0.25">
      <c r="A13" s="6" t="s">
        <v>187</v>
      </c>
      <c r="B13" s="22">
        <v>139.6</v>
      </c>
      <c r="C13" s="23">
        <v>143.9</v>
      </c>
      <c r="D13" s="22">
        <f t="shared" si="0"/>
        <v>203.61067134880591</v>
      </c>
      <c r="E13" s="24">
        <v>77120.600000000006</v>
      </c>
      <c r="F13" s="25">
        <v>77082.927959230932</v>
      </c>
      <c r="G13" s="25">
        <v>77120.600000000006</v>
      </c>
      <c r="H13" s="25">
        <f t="shared" si="1"/>
        <v>-37.672040769073647</v>
      </c>
    </row>
    <row r="14" spans="1:9" ht="31.5" customHeight="1" x14ac:dyDescent="0.25">
      <c r="A14" s="6" t="s">
        <v>10</v>
      </c>
      <c r="B14" s="22">
        <v>15.1</v>
      </c>
      <c r="C14" s="23">
        <v>16.399999999999999</v>
      </c>
      <c r="D14" s="22">
        <f t="shared" si="0"/>
        <v>170.01110697355588</v>
      </c>
      <c r="E14" s="24">
        <v>67196.399999999994</v>
      </c>
      <c r="F14" s="25">
        <v>64362.804878048788</v>
      </c>
      <c r="G14" s="25">
        <v>64348.692810457527</v>
      </c>
      <c r="H14" s="25">
        <f t="shared" si="1"/>
        <v>-2833.5951219512062</v>
      </c>
    </row>
    <row r="15" spans="1:9" ht="32.25" customHeight="1" x14ac:dyDescent="0.25">
      <c r="A15" s="6" t="s">
        <v>53</v>
      </c>
      <c r="B15" s="22">
        <v>119.5</v>
      </c>
      <c r="C15" s="23">
        <v>118.3</v>
      </c>
      <c r="D15" s="22">
        <f t="shared" si="0"/>
        <v>195.59938213449107</v>
      </c>
      <c r="E15" s="24">
        <v>74053</v>
      </c>
      <c r="F15" s="25">
        <v>74050.014088475626</v>
      </c>
      <c r="G15" s="25">
        <v>74053</v>
      </c>
      <c r="H15" s="25">
        <f t="shared" si="1"/>
        <v>-2.9859115243743872</v>
      </c>
    </row>
    <row r="16" spans="1:9" ht="24.95" customHeight="1" x14ac:dyDescent="0.25">
      <c r="A16" s="6" t="s">
        <v>11</v>
      </c>
      <c r="B16" s="22">
        <v>22.7</v>
      </c>
      <c r="C16" s="23">
        <v>22</v>
      </c>
      <c r="D16" s="22">
        <f t="shared" si="0"/>
        <v>190.87074986752728</v>
      </c>
      <c r="E16" s="24">
        <v>69650.7</v>
      </c>
      <c r="F16" s="25">
        <v>72259.84848484848</v>
      </c>
      <c r="G16" s="25">
        <v>69650.7</v>
      </c>
      <c r="H16" s="25">
        <f t="shared" si="1"/>
        <v>2609.1484848484833</v>
      </c>
    </row>
    <row r="17" spans="1:8" ht="48.75" customHeight="1" x14ac:dyDescent="0.25">
      <c r="A17" s="6" t="s">
        <v>12</v>
      </c>
      <c r="B17" s="22">
        <v>7.6</v>
      </c>
      <c r="C17" s="23">
        <v>7.5</v>
      </c>
      <c r="D17" s="22">
        <f t="shared" si="0"/>
        <v>187.41378601910066</v>
      </c>
      <c r="E17" s="24">
        <v>70911.5</v>
      </c>
      <c r="F17" s="25">
        <v>70951.111111111124</v>
      </c>
      <c r="G17" s="25">
        <v>70911.5</v>
      </c>
      <c r="H17" s="25">
        <f t="shared" si="1"/>
        <v>39.611111111124046</v>
      </c>
    </row>
    <row r="18" spans="1:8" ht="24.95" customHeight="1" x14ac:dyDescent="0.25">
      <c r="A18" s="6" t="s">
        <v>13</v>
      </c>
      <c r="B18" s="22">
        <v>10</v>
      </c>
      <c r="C18" s="23">
        <v>10.4</v>
      </c>
      <c r="D18" s="22">
        <f t="shared" si="0"/>
        <v>113.30294988966867</v>
      </c>
      <c r="E18" s="24">
        <v>41454.5</v>
      </c>
      <c r="F18" s="25">
        <v>42894.230769230766</v>
      </c>
      <c r="G18" s="25">
        <v>41454.5</v>
      </c>
      <c r="H18" s="25">
        <f t="shared" si="1"/>
        <v>1439.7307692307659</v>
      </c>
    </row>
    <row r="19" spans="1:8" ht="24.95" customHeight="1" x14ac:dyDescent="0.25">
      <c r="A19" s="6" t="s">
        <v>14</v>
      </c>
      <c r="B19" s="22">
        <v>10.199999999999999</v>
      </c>
      <c r="C19" s="23">
        <v>9.6</v>
      </c>
      <c r="D19" s="22">
        <f t="shared" si="0"/>
        <v>102.31031456730119</v>
      </c>
      <c r="E19" s="24">
        <v>38712.300000000003</v>
      </c>
      <c r="F19" s="25">
        <v>38732.638888888891</v>
      </c>
      <c r="G19" s="25">
        <v>38712.300000000003</v>
      </c>
      <c r="H19" s="25">
        <f t="shared" si="1"/>
        <v>20.338888888887595</v>
      </c>
    </row>
    <row r="20" spans="1:8" ht="24.95" customHeight="1" x14ac:dyDescent="0.25">
      <c r="A20" s="6" t="s">
        <v>15</v>
      </c>
      <c r="B20" s="22">
        <v>15.3</v>
      </c>
      <c r="C20" s="23">
        <v>16.5</v>
      </c>
      <c r="D20" s="22">
        <f t="shared" si="0"/>
        <v>219.02953674309794</v>
      </c>
      <c r="E20" s="24">
        <v>83674.7</v>
      </c>
      <c r="F20" s="25">
        <v>82920.202020202021</v>
      </c>
      <c r="G20" s="25">
        <v>83674.7</v>
      </c>
      <c r="H20" s="25">
        <f t="shared" si="1"/>
        <v>-754.49797979797586</v>
      </c>
    </row>
    <row r="21" spans="1:8" ht="36.75" customHeight="1" x14ac:dyDescent="0.25">
      <c r="A21" s="6" t="s">
        <v>16</v>
      </c>
      <c r="B21" s="22">
        <v>28</v>
      </c>
      <c r="C21" s="23">
        <v>27.8</v>
      </c>
      <c r="D21" s="22">
        <f t="shared" si="0"/>
        <v>160.00090202020857</v>
      </c>
      <c r="E21" s="24">
        <v>60590</v>
      </c>
      <c r="F21" s="25">
        <v>60573.141486810557</v>
      </c>
      <c r="G21" s="25">
        <v>60590</v>
      </c>
      <c r="H21" s="25">
        <f t="shared" si="1"/>
        <v>-16.858513189443329</v>
      </c>
    </row>
    <row r="22" spans="1:8" ht="24.95" customHeight="1" x14ac:dyDescent="0.25">
      <c r="A22" s="6" t="s">
        <v>163</v>
      </c>
      <c r="B22" s="22">
        <v>7.4</v>
      </c>
      <c r="C22" s="23">
        <v>6.5</v>
      </c>
      <c r="D22" s="22">
        <f t="shared" si="0"/>
        <v>117.21940693360209</v>
      </c>
      <c r="E22" s="24">
        <v>42548.9</v>
      </c>
      <c r="F22" s="25">
        <v>44376.923076923078</v>
      </c>
      <c r="G22" s="25">
        <v>42548.9</v>
      </c>
      <c r="H22" s="25">
        <f t="shared" si="1"/>
        <v>1828.0230769230766</v>
      </c>
    </row>
    <row r="23" spans="1:8" ht="24.95" customHeight="1" x14ac:dyDescent="0.25">
      <c r="A23" s="6" t="s">
        <v>17</v>
      </c>
      <c r="B23" s="22">
        <v>4.5</v>
      </c>
      <c r="C23" s="23">
        <v>4.5</v>
      </c>
      <c r="D23" s="22">
        <f t="shared" si="0"/>
        <v>107.90810885903073</v>
      </c>
      <c r="E23" s="24">
        <v>40842.800000000003</v>
      </c>
      <c r="F23" s="25">
        <v>40851.851851851854</v>
      </c>
      <c r="G23" s="25">
        <v>40842.800000000003</v>
      </c>
      <c r="H23" s="25">
        <f t="shared" si="1"/>
        <v>9.0518518518510973</v>
      </c>
    </row>
    <row r="24" spans="1:8" ht="24.95" customHeight="1" x14ac:dyDescent="0.25">
      <c r="A24" s="6" t="s">
        <v>57</v>
      </c>
      <c r="B24" s="22">
        <v>103.8</v>
      </c>
      <c r="C24" s="23">
        <v>111.1</v>
      </c>
      <c r="D24" s="22">
        <f t="shared" si="0"/>
        <v>258.08024830165414</v>
      </c>
      <c r="E24" s="24">
        <v>91472.6</v>
      </c>
      <c r="F24" s="25">
        <v>97704.020402040216</v>
      </c>
      <c r="G24" s="25">
        <v>91472.6</v>
      </c>
      <c r="H24" s="25">
        <f t="shared" si="1"/>
        <v>6231.4204020402103</v>
      </c>
    </row>
    <row r="25" spans="1:8" ht="24.95" customHeight="1" x14ac:dyDescent="0.25">
      <c r="A25" s="6" t="s">
        <v>18</v>
      </c>
      <c r="B25" s="22">
        <v>24.2</v>
      </c>
      <c r="C25" s="23">
        <v>22.9</v>
      </c>
      <c r="D25" s="22">
        <f t="shared" si="0"/>
        <v>302.82278302978966</v>
      </c>
      <c r="E25" s="24">
        <v>94915.1</v>
      </c>
      <c r="F25" s="25">
        <v>114642.64919941776</v>
      </c>
      <c r="G25" s="25">
        <v>92320.9</v>
      </c>
      <c r="H25" s="25">
        <f t="shared" si="1"/>
        <v>19727.549199417757</v>
      </c>
    </row>
    <row r="26" spans="1:8" ht="24.95" customHeight="1" x14ac:dyDescent="0.25">
      <c r="A26" s="6" t="s">
        <v>58</v>
      </c>
      <c r="B26" s="22">
        <v>41.599999999999994</v>
      </c>
      <c r="C26" s="23">
        <v>38.9</v>
      </c>
      <c r="D26" s="22">
        <f t="shared" si="0"/>
        <v>144.13102712825355</v>
      </c>
      <c r="E26" s="24">
        <v>56575.9</v>
      </c>
      <c r="F26" s="25">
        <v>54565.124250214234</v>
      </c>
      <c r="G26" s="25">
        <v>54178.2</v>
      </c>
      <c r="H26" s="25">
        <f t="shared" si="1"/>
        <v>-2010.7757497857674</v>
      </c>
    </row>
    <row r="27" spans="1:8" ht="24.95" customHeight="1" x14ac:dyDescent="0.25">
      <c r="A27" s="6" t="s">
        <v>172</v>
      </c>
      <c r="B27" s="22"/>
      <c r="C27" s="23"/>
      <c r="D27" s="22">
        <f t="shared" si="0"/>
        <v>0</v>
      </c>
      <c r="E27" s="24"/>
      <c r="F27" s="25"/>
      <c r="G27" s="25"/>
      <c r="H27" s="25">
        <f t="shared" si="1"/>
        <v>0</v>
      </c>
    </row>
    <row r="28" spans="1:8" ht="24.95" customHeight="1" x14ac:dyDescent="0.25">
      <c r="A28" s="6" t="s">
        <v>86</v>
      </c>
      <c r="B28" s="22">
        <v>5.0999999999999996</v>
      </c>
      <c r="C28" s="23">
        <v>6</v>
      </c>
      <c r="D28" s="22">
        <f t="shared" si="0"/>
        <v>217.19319562575942</v>
      </c>
      <c r="E28" s="24">
        <v>80581.7</v>
      </c>
      <c r="F28" s="25">
        <v>82225</v>
      </c>
      <c r="G28" s="25">
        <v>77166.7</v>
      </c>
      <c r="H28" s="25">
        <f t="shared" si="1"/>
        <v>1643.3000000000029</v>
      </c>
    </row>
    <row r="29" spans="1:8" ht="24.95" customHeight="1" x14ac:dyDescent="0.25">
      <c r="A29" s="6" t="s">
        <v>87</v>
      </c>
      <c r="B29" s="22">
        <v>25</v>
      </c>
      <c r="C29" s="23">
        <v>22.4</v>
      </c>
      <c r="D29" s="22">
        <f t="shared" si="0"/>
        <v>263.7459938013983</v>
      </c>
      <c r="E29" s="24">
        <v>97648</v>
      </c>
      <c r="F29" s="25">
        <v>99848.958333333358</v>
      </c>
      <c r="G29" s="25">
        <v>95379.4</v>
      </c>
      <c r="H29" s="25">
        <f t="shared" si="1"/>
        <v>2200.9583333333576</v>
      </c>
    </row>
    <row r="30" spans="1:8" ht="24.95" customHeight="1" x14ac:dyDescent="0.25">
      <c r="A30" s="6" t="s">
        <v>88</v>
      </c>
      <c r="B30" s="22">
        <v>96.3</v>
      </c>
      <c r="C30" s="23">
        <v>97.5</v>
      </c>
      <c r="D30" s="22">
        <f t="shared" si="0"/>
        <v>188.46675363131595</v>
      </c>
      <c r="E30" s="24">
        <v>71389.2</v>
      </c>
      <c r="F30" s="25">
        <v>71349.743589743593</v>
      </c>
      <c r="G30" s="25">
        <v>68363.8</v>
      </c>
      <c r="H30" s="25">
        <f t="shared" si="1"/>
        <v>-39.456410256403615</v>
      </c>
    </row>
    <row r="31" spans="1:8" ht="24.95" customHeight="1" x14ac:dyDescent="0.25">
      <c r="A31" s="6" t="s">
        <v>89</v>
      </c>
      <c r="B31" s="22">
        <v>36</v>
      </c>
      <c r="C31" s="23">
        <v>42.9</v>
      </c>
      <c r="D31" s="22">
        <f t="shared" si="0"/>
        <v>228.67626676597044</v>
      </c>
      <c r="E31" s="24">
        <v>85397</v>
      </c>
      <c r="F31" s="25">
        <v>86572.261072261084</v>
      </c>
      <c r="G31" s="25">
        <v>81777.899999999994</v>
      </c>
      <c r="H31" s="25">
        <f t="shared" si="1"/>
        <v>1175.2610722610843</v>
      </c>
    </row>
    <row r="32" spans="1:8" ht="24.95" customHeight="1" x14ac:dyDescent="0.25">
      <c r="A32" s="6" t="s">
        <v>90</v>
      </c>
      <c r="B32" s="22">
        <v>41.699999999999996</v>
      </c>
      <c r="C32" s="23">
        <v>44.4</v>
      </c>
      <c r="D32" s="22">
        <f t="shared" si="0"/>
        <v>239.20686231162222</v>
      </c>
      <c r="E32" s="24">
        <v>91933</v>
      </c>
      <c r="F32" s="25">
        <v>90558.933933933949</v>
      </c>
      <c r="G32" s="25">
        <v>88036.9</v>
      </c>
      <c r="H32" s="25">
        <f t="shared" si="1"/>
        <v>-1374.0660660660506</v>
      </c>
    </row>
    <row r="33" spans="1:8" ht="24.95" customHeight="1" x14ac:dyDescent="0.25">
      <c r="A33" s="6" t="s">
        <v>91</v>
      </c>
      <c r="B33" s="22">
        <v>32.799999999999997</v>
      </c>
      <c r="C33" s="23">
        <v>30.7</v>
      </c>
      <c r="D33" s="22">
        <f t="shared" si="0"/>
        <v>200.99395369025424</v>
      </c>
      <c r="E33" s="24">
        <v>66958</v>
      </c>
      <c r="F33" s="25">
        <v>76092.290988056455</v>
      </c>
      <c r="G33" s="25">
        <v>63654.1</v>
      </c>
      <c r="H33" s="25">
        <f t="shared" si="1"/>
        <v>9134.2909880564548</v>
      </c>
    </row>
    <row r="34" spans="1:8" ht="24.95" customHeight="1" x14ac:dyDescent="0.25">
      <c r="A34" s="6" t="s">
        <v>92</v>
      </c>
      <c r="B34" s="22">
        <v>48.5</v>
      </c>
      <c r="C34" s="23">
        <v>52.2</v>
      </c>
      <c r="D34" s="22">
        <f t="shared" si="0"/>
        <v>237.79456295883378</v>
      </c>
      <c r="E34" s="24">
        <v>97398.3</v>
      </c>
      <c r="F34" s="25">
        <v>90024.265644955289</v>
      </c>
      <c r="G34" s="25">
        <v>93270.6</v>
      </c>
      <c r="H34" s="25">
        <f t="shared" si="1"/>
        <v>-7374.0343550447142</v>
      </c>
    </row>
    <row r="35" spans="1:8" ht="24.95" customHeight="1" x14ac:dyDescent="0.25">
      <c r="A35" s="6" t="s">
        <v>59</v>
      </c>
      <c r="B35" s="22">
        <v>38.700000000000003</v>
      </c>
      <c r="C35" s="23">
        <v>40.4</v>
      </c>
      <c r="D35" s="22">
        <f t="shared" si="0"/>
        <v>191.22831243449767</v>
      </c>
      <c r="E35" s="24">
        <v>71559</v>
      </c>
      <c r="F35" s="25">
        <v>72395.21452145213</v>
      </c>
      <c r="G35" s="25">
        <v>71559</v>
      </c>
      <c r="H35" s="25">
        <f t="shared" si="1"/>
        <v>836.2145214521297</v>
      </c>
    </row>
    <row r="36" spans="1:8" ht="24.95" customHeight="1" x14ac:dyDescent="0.25">
      <c r="A36" s="6" t="s">
        <v>93</v>
      </c>
      <c r="B36" s="22">
        <v>125.3</v>
      </c>
      <c r="C36" s="23">
        <v>124.8</v>
      </c>
      <c r="D36" s="22">
        <f t="shared" si="0"/>
        <v>262.16563932337345</v>
      </c>
      <c r="E36" s="24">
        <v>102545.8</v>
      </c>
      <c r="F36" s="25">
        <v>99250.66773504272</v>
      </c>
      <c r="G36" s="25">
        <v>98200</v>
      </c>
      <c r="H36" s="25">
        <f t="shared" si="1"/>
        <v>-3295.132264957283</v>
      </c>
    </row>
    <row r="37" spans="1:8" ht="24.95" customHeight="1" x14ac:dyDescent="0.25">
      <c r="A37" s="6" t="s">
        <v>94</v>
      </c>
      <c r="B37" s="22">
        <v>41</v>
      </c>
      <c r="C37" s="23">
        <v>40.299999999999997</v>
      </c>
      <c r="D37" s="22">
        <f t="shared" si="0"/>
        <v>227.5972626978679</v>
      </c>
      <c r="E37" s="24">
        <v>88723.4</v>
      </c>
      <c r="F37" s="25">
        <v>86163.771712158836</v>
      </c>
      <c r="G37" s="25">
        <v>84963.3</v>
      </c>
      <c r="H37" s="25">
        <f t="shared" si="1"/>
        <v>-2559.6282878411585</v>
      </c>
    </row>
    <row r="38" spans="1:8" ht="24.95" customHeight="1" x14ac:dyDescent="0.25">
      <c r="A38" s="6" t="s">
        <v>95</v>
      </c>
      <c r="B38" s="22">
        <v>37.200000000000003</v>
      </c>
      <c r="C38" s="23">
        <v>39</v>
      </c>
      <c r="D38" s="22">
        <f t="shared" si="0"/>
        <v>231.61223700079427</v>
      </c>
      <c r="E38" s="24">
        <v>83365.2</v>
      </c>
      <c r="F38" s="25">
        <v>87683.760683760687</v>
      </c>
      <c r="G38" s="25">
        <v>82369.8</v>
      </c>
      <c r="H38" s="25">
        <f t="shared" si="1"/>
        <v>4318.5606837606902</v>
      </c>
    </row>
    <row r="39" spans="1:8" ht="24.95" customHeight="1" x14ac:dyDescent="0.25">
      <c r="A39" s="6" t="s">
        <v>96</v>
      </c>
      <c r="B39" s="22">
        <v>37.799999999999997</v>
      </c>
      <c r="C39" s="23">
        <v>32.299999999999997</v>
      </c>
      <c r="D39" s="22">
        <f t="shared" si="0"/>
        <v>228.70892102861595</v>
      </c>
      <c r="E39" s="24">
        <v>86499.5</v>
      </c>
      <c r="F39" s="25">
        <v>86584.623323013424</v>
      </c>
      <c r="G39" s="25">
        <v>86499.5</v>
      </c>
      <c r="H39" s="25">
        <f t="shared" si="1"/>
        <v>85.123323013423942</v>
      </c>
    </row>
    <row r="40" spans="1:8" ht="24.95" customHeight="1" x14ac:dyDescent="0.25">
      <c r="A40" s="6" t="s">
        <v>97</v>
      </c>
      <c r="B40" s="22">
        <v>42.7</v>
      </c>
      <c r="C40" s="23">
        <v>43.3</v>
      </c>
      <c r="D40" s="22">
        <f t="shared" si="0"/>
        <v>176.63042207355545</v>
      </c>
      <c r="E40" s="24">
        <v>70055.5</v>
      </c>
      <c r="F40" s="25">
        <v>66868.745188606626</v>
      </c>
      <c r="G40" s="25">
        <v>67086.600000000006</v>
      </c>
      <c r="H40" s="25">
        <f t="shared" si="1"/>
        <v>-3186.7548113933735</v>
      </c>
    </row>
    <row r="41" spans="1:8" ht="24.95" customHeight="1" x14ac:dyDescent="0.25">
      <c r="A41" s="6" t="s">
        <v>98</v>
      </c>
      <c r="B41" s="22">
        <v>110.5</v>
      </c>
      <c r="C41" s="23">
        <v>107.2</v>
      </c>
      <c r="D41" s="22">
        <f t="shared" si="0"/>
        <v>262.50309154738744</v>
      </c>
      <c r="E41" s="24">
        <v>105363.5</v>
      </c>
      <c r="F41" s="25">
        <v>99378.420398009956</v>
      </c>
      <c r="G41" s="25">
        <v>104114.1</v>
      </c>
      <c r="H41" s="25">
        <f t="shared" si="1"/>
        <v>-5985.0796019900445</v>
      </c>
    </row>
    <row r="42" spans="1:8" ht="24.95" customHeight="1" x14ac:dyDescent="0.25">
      <c r="A42" s="6" t="s">
        <v>99</v>
      </c>
      <c r="B42" s="22">
        <v>19.7</v>
      </c>
      <c r="C42" s="23">
        <v>17.899999999999999</v>
      </c>
      <c r="D42" s="22">
        <f t="shared" si="0"/>
        <v>213.21712529020283</v>
      </c>
      <c r="E42" s="24">
        <v>84520.6</v>
      </c>
      <c r="F42" s="25">
        <v>80719.73929236499</v>
      </c>
      <c r="G42" s="25">
        <v>80938.7</v>
      </c>
      <c r="H42" s="25">
        <f t="shared" si="1"/>
        <v>-3800.8607076350163</v>
      </c>
    </row>
    <row r="43" spans="1:8" ht="24.95" customHeight="1" x14ac:dyDescent="0.25">
      <c r="A43" s="6" t="s">
        <v>100</v>
      </c>
      <c r="B43" s="22">
        <v>95</v>
      </c>
      <c r="C43" s="23">
        <v>112.7</v>
      </c>
      <c r="D43" s="22">
        <f t="shared" si="0"/>
        <v>177.11970551266393</v>
      </c>
      <c r="E43" s="24">
        <v>67724.5</v>
      </c>
      <c r="F43" s="25">
        <v>67053.978112984318</v>
      </c>
      <c r="G43" s="25">
        <v>67724.5</v>
      </c>
      <c r="H43" s="25">
        <f t="shared" si="1"/>
        <v>-670.5218870156823</v>
      </c>
    </row>
    <row r="44" spans="1:8" ht="24.95" customHeight="1" x14ac:dyDescent="0.25">
      <c r="A44" s="6" t="s">
        <v>101</v>
      </c>
      <c r="B44" s="22">
        <v>65.400000000000006</v>
      </c>
      <c r="C44" s="23">
        <v>68.2</v>
      </c>
      <c r="D44" s="22">
        <f t="shared" si="0"/>
        <v>165.19065663235983</v>
      </c>
      <c r="E44" s="24">
        <v>61208</v>
      </c>
      <c r="F44" s="25">
        <v>62537.878787878784</v>
      </c>
      <c r="G44" s="25">
        <v>61208</v>
      </c>
      <c r="H44" s="25">
        <f t="shared" si="1"/>
        <v>1329.8787878787844</v>
      </c>
    </row>
    <row r="45" spans="1:8" ht="24.95" customHeight="1" x14ac:dyDescent="0.25">
      <c r="A45" s="6" t="s">
        <v>102</v>
      </c>
      <c r="B45" s="22">
        <v>38.5</v>
      </c>
      <c r="C45" s="23">
        <v>35.700000000000003</v>
      </c>
      <c r="D45" s="22">
        <f t="shared" si="0"/>
        <v>157.07253193774031</v>
      </c>
      <c r="E45" s="24">
        <v>59418.1</v>
      </c>
      <c r="F45" s="25">
        <v>59464.519140989731</v>
      </c>
      <c r="G45" s="25">
        <v>59418.1</v>
      </c>
      <c r="H45" s="25">
        <f t="shared" si="1"/>
        <v>46.419140989732114</v>
      </c>
    </row>
    <row r="46" spans="1:8" ht="24.95" customHeight="1" x14ac:dyDescent="0.25">
      <c r="A46" s="6" t="s">
        <v>173</v>
      </c>
      <c r="B46" s="22">
        <v>9.6999999999999993</v>
      </c>
      <c r="C46" s="23">
        <v>11.3</v>
      </c>
      <c r="D46" s="22">
        <f t="shared" si="0"/>
        <v>148.80945423910589</v>
      </c>
      <c r="E46" s="24">
        <v>56351.4</v>
      </c>
      <c r="F46" s="25">
        <v>56336.283185840701</v>
      </c>
      <c r="G46" s="25">
        <v>56351.4</v>
      </c>
      <c r="H46" s="25">
        <f t="shared" si="1"/>
        <v>-15.116814159300702</v>
      </c>
    </row>
    <row r="47" spans="1:8" ht="24.95" customHeight="1" x14ac:dyDescent="0.25">
      <c r="A47" s="6" t="s">
        <v>103</v>
      </c>
      <c r="B47" s="22">
        <v>30.7</v>
      </c>
      <c r="C47" s="23">
        <v>30.7</v>
      </c>
      <c r="D47" s="22">
        <f t="shared" si="0"/>
        <v>247.83594722125522</v>
      </c>
      <c r="E47" s="24">
        <v>91933</v>
      </c>
      <c r="F47" s="25">
        <v>93825.732899022812</v>
      </c>
      <c r="G47" s="25">
        <v>88036.9</v>
      </c>
      <c r="H47" s="25">
        <f t="shared" si="1"/>
        <v>1892.7328990228125</v>
      </c>
    </row>
    <row r="48" spans="1:8" ht="24.95" customHeight="1" x14ac:dyDescent="0.25">
      <c r="A48" s="6" t="s">
        <v>188</v>
      </c>
      <c r="B48" s="22">
        <v>49.5</v>
      </c>
      <c r="C48" s="23">
        <v>51.9</v>
      </c>
      <c r="D48" s="22">
        <f t="shared" si="0"/>
        <v>180.57540035775105</v>
      </c>
      <c r="E48" s="24">
        <v>67086.600000000006</v>
      </c>
      <c r="F48" s="25">
        <v>68362.235067437388</v>
      </c>
      <c r="G48" s="25">
        <v>67086.600000000006</v>
      </c>
      <c r="H48" s="25">
        <f t="shared" si="1"/>
        <v>1275.6350674373825</v>
      </c>
    </row>
    <row r="49" spans="1:8" ht="24.95" customHeight="1" x14ac:dyDescent="0.25">
      <c r="A49" s="6" t="s">
        <v>60</v>
      </c>
      <c r="B49" s="22">
        <v>29.6</v>
      </c>
      <c r="C49" s="23">
        <v>26</v>
      </c>
      <c r="D49" s="22">
        <f t="shared" si="0"/>
        <v>134.27707587462461</v>
      </c>
      <c r="E49" s="24">
        <v>46613.8</v>
      </c>
      <c r="F49" s="25">
        <v>50834.615384615383</v>
      </c>
      <c r="G49" s="25">
        <v>46613.8</v>
      </c>
      <c r="H49" s="25">
        <f t="shared" si="1"/>
        <v>4220.81538461538</v>
      </c>
    </row>
    <row r="50" spans="1:8" ht="24.95" customHeight="1" x14ac:dyDescent="0.25">
      <c r="A50" s="6" t="s">
        <v>61</v>
      </c>
      <c r="B50" s="22"/>
      <c r="C50" s="23"/>
      <c r="D50" s="22">
        <f t="shared" si="0"/>
        <v>0</v>
      </c>
      <c r="E50" s="24"/>
      <c r="F50" s="25"/>
      <c r="G50" s="25"/>
      <c r="H50" s="25">
        <f t="shared" si="1"/>
        <v>0</v>
      </c>
    </row>
    <row r="51" spans="1:8" ht="24.95" customHeight="1" x14ac:dyDescent="0.25">
      <c r="A51" s="6" t="s">
        <v>62</v>
      </c>
      <c r="B51" s="22">
        <v>71.2</v>
      </c>
      <c r="C51" s="23">
        <v>73.5</v>
      </c>
      <c r="D51" s="22">
        <f t="shared" si="0"/>
        <v>143.5648836462403</v>
      </c>
      <c r="E51" s="24">
        <v>49347.6</v>
      </c>
      <c r="F51" s="25">
        <v>54350.793650793654</v>
      </c>
      <c r="G51" s="25">
        <v>48664.4</v>
      </c>
      <c r="H51" s="25">
        <f t="shared" si="1"/>
        <v>5003.1936507936553</v>
      </c>
    </row>
    <row r="52" spans="1:8" ht="24.95" customHeight="1" x14ac:dyDescent="0.25">
      <c r="A52" s="6" t="s">
        <v>63</v>
      </c>
      <c r="B52" s="22">
        <v>20.8</v>
      </c>
      <c r="C52" s="23">
        <v>22.9</v>
      </c>
      <c r="D52" s="22">
        <f t="shared" si="0"/>
        <v>130.74022184947154</v>
      </c>
      <c r="E52" s="24">
        <v>48676.7</v>
      </c>
      <c r="F52" s="25">
        <v>49495.633187772932</v>
      </c>
      <c r="G52" s="25">
        <v>46613.8</v>
      </c>
      <c r="H52" s="25">
        <f t="shared" si="1"/>
        <v>818.93318777293462</v>
      </c>
    </row>
    <row r="53" spans="1:8" ht="24.95" customHeight="1" x14ac:dyDescent="0.25">
      <c r="A53" s="6" t="s">
        <v>64</v>
      </c>
      <c r="B53" s="22">
        <v>109.2</v>
      </c>
      <c r="C53" s="23">
        <v>102.3</v>
      </c>
      <c r="D53" s="22">
        <f t="shared" si="0"/>
        <v>138.0060603065414</v>
      </c>
      <c r="E53" s="24">
        <v>49343.3</v>
      </c>
      <c r="F53" s="25">
        <v>52246.334310850441</v>
      </c>
      <c r="G53" s="25">
        <v>48664.4</v>
      </c>
      <c r="H53" s="25">
        <f t="shared" si="1"/>
        <v>2903.0343108504385</v>
      </c>
    </row>
    <row r="54" spans="1:8" ht="24.95" customHeight="1" x14ac:dyDescent="0.25">
      <c r="A54" s="6" t="s">
        <v>65</v>
      </c>
      <c r="B54" s="22">
        <v>11.9</v>
      </c>
      <c r="C54" s="23">
        <v>11.5</v>
      </c>
      <c r="D54" s="22">
        <f t="shared" si="0"/>
        <v>144.49112281515747</v>
      </c>
      <c r="E54" s="24">
        <v>54494.7</v>
      </c>
      <c r="F54" s="25">
        <v>54701.449275362313</v>
      </c>
      <c r="G54" s="25">
        <v>54494.7</v>
      </c>
      <c r="H54" s="25">
        <f t="shared" si="1"/>
        <v>206.74927536231553</v>
      </c>
    </row>
    <row r="55" spans="1:8" ht="24.95" customHeight="1" x14ac:dyDescent="0.25">
      <c r="A55" s="6" t="s">
        <v>66</v>
      </c>
      <c r="B55" s="22">
        <v>8.9</v>
      </c>
      <c r="C55" s="23">
        <v>6.9</v>
      </c>
      <c r="D55" s="22">
        <f t="shared" si="0"/>
        <v>174.52070449886085</v>
      </c>
      <c r="E55" s="24">
        <v>70198.3</v>
      </c>
      <c r="F55" s="25">
        <v>66070.048309178746</v>
      </c>
      <c r="G55" s="25">
        <v>68486.100000000006</v>
      </c>
      <c r="H55" s="25">
        <f t="shared" si="1"/>
        <v>-4128.2516908212565</v>
      </c>
    </row>
    <row r="56" spans="1:8" ht="24.95" customHeight="1" x14ac:dyDescent="0.25">
      <c r="A56" s="6" t="s">
        <v>67</v>
      </c>
      <c r="B56" s="22">
        <v>10.4</v>
      </c>
      <c r="C56" s="23">
        <v>7.9</v>
      </c>
      <c r="D56" s="22">
        <f t="shared" si="0"/>
        <v>181.33495966383816</v>
      </c>
      <c r="E56" s="24">
        <v>70198.3</v>
      </c>
      <c r="F56" s="25">
        <v>68649.789029535852</v>
      </c>
      <c r="G56" s="25">
        <v>68486.100000000006</v>
      </c>
      <c r="H56" s="25">
        <f t="shared" si="1"/>
        <v>-1548.5109704641509</v>
      </c>
    </row>
    <row r="57" spans="1:8" ht="24.95" customHeight="1" x14ac:dyDescent="0.25">
      <c r="A57" s="6" t="s">
        <v>68</v>
      </c>
      <c r="B57" s="22">
        <v>34.700000000000003</v>
      </c>
      <c r="C57" s="23">
        <v>41.2</v>
      </c>
      <c r="D57" s="22">
        <f t="shared" si="0"/>
        <v>175.72265018265321</v>
      </c>
      <c r="E57" s="24">
        <v>68956.7</v>
      </c>
      <c r="F57" s="25">
        <v>66525.080906148854</v>
      </c>
      <c r="G57" s="25">
        <v>67274.8</v>
      </c>
      <c r="H57" s="25">
        <f t="shared" si="1"/>
        <v>-2431.6190938511427</v>
      </c>
    </row>
    <row r="58" spans="1:8" ht="24.95" customHeight="1" x14ac:dyDescent="0.25">
      <c r="A58" s="6" t="s">
        <v>69</v>
      </c>
      <c r="B58" s="22">
        <v>65.5</v>
      </c>
      <c r="C58" s="23">
        <v>75.900000000000006</v>
      </c>
      <c r="D58" s="22">
        <f t="shared" si="0"/>
        <v>208.21919823222169</v>
      </c>
      <c r="E58" s="24">
        <v>82580</v>
      </c>
      <c r="F58" s="25">
        <v>78827.624066754492</v>
      </c>
      <c r="G58" s="25">
        <v>79080.3</v>
      </c>
      <c r="H58" s="25">
        <f t="shared" si="1"/>
        <v>-3752.3759332455083</v>
      </c>
    </row>
    <row r="59" spans="1:8" ht="24.95" customHeight="1" x14ac:dyDescent="0.25">
      <c r="A59" s="6" t="s">
        <v>70</v>
      </c>
      <c r="B59" s="22">
        <v>53.8</v>
      </c>
      <c r="C59" s="23">
        <v>54.2</v>
      </c>
      <c r="D59" s="22">
        <f t="shared" si="0"/>
        <v>161.08619007897508</v>
      </c>
      <c r="E59" s="24">
        <v>60576.1</v>
      </c>
      <c r="F59" s="25">
        <v>60984.009840098392</v>
      </c>
      <c r="G59" s="25">
        <v>59492.7</v>
      </c>
      <c r="H59" s="25">
        <f t="shared" si="1"/>
        <v>407.90984009839303</v>
      </c>
    </row>
    <row r="60" spans="1:8" ht="37.5" customHeight="1" x14ac:dyDescent="0.25">
      <c r="A60" s="6" t="s">
        <v>71</v>
      </c>
      <c r="B60" s="22">
        <v>169.9</v>
      </c>
      <c r="C60" s="23">
        <v>172.7</v>
      </c>
      <c r="D60" s="22">
        <f t="shared" si="0"/>
        <v>201.502176751289</v>
      </c>
      <c r="E60" s="24">
        <v>77173.5</v>
      </c>
      <c r="F60" s="25">
        <v>76284.694074503001</v>
      </c>
      <c r="G60" s="25">
        <v>77173.5</v>
      </c>
      <c r="H60" s="25">
        <f t="shared" si="1"/>
        <v>-888.80592549699941</v>
      </c>
    </row>
    <row r="61" spans="1:8" ht="24.95" customHeight="1" x14ac:dyDescent="0.25">
      <c r="A61" s="6" t="s">
        <v>72</v>
      </c>
      <c r="B61" s="22">
        <v>52.9</v>
      </c>
      <c r="C61" s="23">
        <v>53.6</v>
      </c>
      <c r="D61" s="22">
        <f t="shared" si="0"/>
        <v>139.72414329640822</v>
      </c>
      <c r="E61" s="24">
        <v>52162.400000000001</v>
      </c>
      <c r="F61" s="25">
        <v>52896.766169154223</v>
      </c>
      <c r="G61" s="25">
        <v>52162.400000000001</v>
      </c>
      <c r="H61" s="25">
        <f t="shared" si="1"/>
        <v>734.36616915422201</v>
      </c>
    </row>
    <row r="62" spans="1:8" ht="24.95" customHeight="1" x14ac:dyDescent="0.25">
      <c r="A62" s="6" t="s">
        <v>73</v>
      </c>
      <c r="B62" s="22">
        <v>12.2</v>
      </c>
      <c r="C62" s="23">
        <v>12.2</v>
      </c>
      <c r="D62" s="22">
        <f t="shared" si="0"/>
        <v>151.19773141336032</v>
      </c>
      <c r="E62" s="24">
        <v>60872.3</v>
      </c>
      <c r="F62" s="25">
        <v>57240.437158469947</v>
      </c>
      <c r="G62" s="25">
        <v>58292.6</v>
      </c>
      <c r="H62" s="25">
        <f t="shared" si="1"/>
        <v>-3631.8628415300554</v>
      </c>
    </row>
    <row r="63" spans="1:8" ht="24.95" customHeight="1" x14ac:dyDescent="0.25">
      <c r="A63" s="6" t="s">
        <v>74</v>
      </c>
      <c r="B63" s="22">
        <v>167.3</v>
      </c>
      <c r="C63" s="23">
        <v>179</v>
      </c>
      <c r="D63" s="22">
        <f t="shared" si="0"/>
        <v>205.74457742856208</v>
      </c>
      <c r="E63" s="24">
        <v>77581.7</v>
      </c>
      <c r="F63" s="25">
        <v>77890.782122905031</v>
      </c>
      <c r="G63" s="25">
        <v>77581.7</v>
      </c>
      <c r="H63" s="25">
        <f t="shared" si="1"/>
        <v>309.08212290503434</v>
      </c>
    </row>
    <row r="64" spans="1:8" ht="24.95" customHeight="1" x14ac:dyDescent="0.25">
      <c r="A64" s="6" t="s">
        <v>75</v>
      </c>
      <c r="B64" s="22">
        <v>52.4</v>
      </c>
      <c r="C64" s="23">
        <v>51.199999999999996</v>
      </c>
      <c r="D64" s="22">
        <f t="shared" si="0"/>
        <v>155.14905204976489</v>
      </c>
      <c r="E64" s="24">
        <v>61943</v>
      </c>
      <c r="F64" s="25">
        <v>58736.328125</v>
      </c>
      <c r="G64" s="25">
        <v>59317.9</v>
      </c>
      <c r="H64" s="25">
        <f t="shared" si="1"/>
        <v>-3206.671875</v>
      </c>
    </row>
    <row r="65" spans="1:9" ht="24.95" customHeight="1" x14ac:dyDescent="0.25">
      <c r="A65" s="6" t="s">
        <v>76</v>
      </c>
      <c r="B65" s="22">
        <v>125.8</v>
      </c>
      <c r="C65" s="23">
        <v>128.6</v>
      </c>
      <c r="D65" s="22">
        <f t="shared" si="0"/>
        <v>192.70463655337412</v>
      </c>
      <c r="E65" s="24">
        <v>74333.7</v>
      </c>
      <c r="F65" s="25">
        <v>72954.121306376372</v>
      </c>
      <c r="G65" s="25">
        <v>72917.399999999994</v>
      </c>
      <c r="H65" s="25">
        <f t="shared" si="1"/>
        <v>-1379.5786936236254</v>
      </c>
    </row>
    <row r="66" spans="1:9" ht="24.95" customHeight="1" x14ac:dyDescent="0.25">
      <c r="A66" s="6" t="s">
        <v>77</v>
      </c>
      <c r="B66" s="22">
        <v>200.2</v>
      </c>
      <c r="C66" s="23">
        <v>210</v>
      </c>
      <c r="D66" s="22">
        <f t="shared" si="0"/>
        <v>187.53223197462196</v>
      </c>
      <c r="E66" s="24">
        <v>70724.7</v>
      </c>
      <c r="F66" s="25">
        <v>70995.952380952382</v>
      </c>
      <c r="G66" s="25">
        <v>70724.7</v>
      </c>
      <c r="H66" s="25">
        <f t="shared" si="1"/>
        <v>271.25238095238456</v>
      </c>
    </row>
    <row r="67" spans="1:9" ht="24.95" customHeight="1" x14ac:dyDescent="0.25">
      <c r="A67" s="6" t="s">
        <v>78</v>
      </c>
      <c r="B67" s="22">
        <v>50.4</v>
      </c>
      <c r="C67" s="23">
        <v>50.1</v>
      </c>
      <c r="D67" s="22">
        <f t="shared" si="0"/>
        <v>224.52936942252992</v>
      </c>
      <c r="E67" s="24">
        <v>84922.2</v>
      </c>
      <c r="F67" s="25">
        <v>85002.328675981378</v>
      </c>
      <c r="G67" s="25">
        <v>84922.2</v>
      </c>
      <c r="H67" s="25">
        <f t="shared" si="1"/>
        <v>80.128675981381093</v>
      </c>
    </row>
    <row r="68" spans="1:9" ht="24.95" customHeight="1" x14ac:dyDescent="0.25">
      <c r="A68" s="6" t="s">
        <v>79</v>
      </c>
      <c r="B68" s="22">
        <v>13.7</v>
      </c>
      <c r="C68" s="23">
        <v>13.3</v>
      </c>
      <c r="D68" s="22">
        <f t="shared" si="0"/>
        <v>164.95488814486953</v>
      </c>
      <c r="E68" s="24">
        <v>60709.4</v>
      </c>
      <c r="F68" s="25">
        <v>62448.621553884703</v>
      </c>
      <c r="G68" s="25">
        <v>59989.5</v>
      </c>
      <c r="H68" s="25">
        <f t="shared" si="1"/>
        <v>1739.2215538847013</v>
      </c>
    </row>
    <row r="69" spans="1:9" ht="24.95" customHeight="1" x14ac:dyDescent="0.25">
      <c r="A69" s="6" t="s">
        <v>80</v>
      </c>
      <c r="B69" s="22">
        <v>47.7</v>
      </c>
      <c r="C69" s="23">
        <v>49.8</v>
      </c>
      <c r="D69" s="22">
        <f t="shared" si="0"/>
        <v>209.60627690468493</v>
      </c>
      <c r="E69" s="24">
        <v>79346.100000000006</v>
      </c>
      <c r="F69" s="25">
        <v>79352.744310575625</v>
      </c>
      <c r="G69" s="25">
        <v>79346.100000000006</v>
      </c>
      <c r="H69" s="25">
        <f t="shared" si="1"/>
        <v>6.6443105756188743</v>
      </c>
    </row>
    <row r="70" spans="1:9" ht="24.95" customHeight="1" x14ac:dyDescent="0.25">
      <c r="A70" s="6" t="s">
        <v>81</v>
      </c>
      <c r="B70" s="22">
        <v>66.8</v>
      </c>
      <c r="C70" s="23">
        <v>66.5</v>
      </c>
      <c r="D70" s="22">
        <f t="shared" si="0"/>
        <v>229.52873228557155</v>
      </c>
      <c r="E70" s="24">
        <v>83900.6</v>
      </c>
      <c r="F70" s="25">
        <v>86894.987468671679</v>
      </c>
      <c r="G70" s="25">
        <v>83900.6</v>
      </c>
      <c r="H70" s="25">
        <f t="shared" si="1"/>
        <v>2994.3874686716736</v>
      </c>
    </row>
    <row r="71" spans="1:9" ht="24.95" customHeight="1" x14ac:dyDescent="0.25">
      <c r="A71" s="6" t="s">
        <v>82</v>
      </c>
      <c r="B71" s="22">
        <v>88.9</v>
      </c>
      <c r="C71" s="23">
        <v>89.1</v>
      </c>
      <c r="D71" s="22">
        <f t="shared" si="0"/>
        <v>225.25646025155891</v>
      </c>
      <c r="E71" s="24">
        <v>87613.6</v>
      </c>
      <c r="F71" s="25">
        <v>85277.590722035166</v>
      </c>
      <c r="G71" s="25">
        <v>83900.6</v>
      </c>
      <c r="H71" s="25">
        <f t="shared" si="1"/>
        <v>-2336.0092779648403</v>
      </c>
    </row>
    <row r="72" spans="1:9" ht="24.95" customHeight="1" x14ac:dyDescent="0.25">
      <c r="A72" s="6" t="s">
        <v>83</v>
      </c>
      <c r="B72" s="22">
        <v>80.5</v>
      </c>
      <c r="C72" s="23">
        <v>76.599999999999994</v>
      </c>
      <c r="D72" s="22">
        <f t="shared" si="0"/>
        <v>248.45431517464306</v>
      </c>
      <c r="E72" s="24">
        <v>78349.399999999994</v>
      </c>
      <c r="F72" s="25">
        <v>94059.834638816363</v>
      </c>
      <c r="G72" s="25">
        <v>78349.399999999994</v>
      </c>
      <c r="H72" s="25">
        <f t="shared" si="1"/>
        <v>15710.434638816369</v>
      </c>
    </row>
    <row r="73" spans="1:9" ht="24.95" customHeight="1" x14ac:dyDescent="0.25">
      <c r="A73" s="6" t="s">
        <v>84</v>
      </c>
      <c r="B73" s="22">
        <v>10.9</v>
      </c>
      <c r="C73" s="23">
        <v>12.600000000000001</v>
      </c>
      <c r="D73" s="22">
        <f t="shared" si="0"/>
        <v>105.6475031592576</v>
      </c>
      <c r="E73" s="24">
        <v>39792.5</v>
      </c>
      <c r="F73" s="25">
        <v>39996.031746031738</v>
      </c>
      <c r="G73" s="25">
        <v>39792.5</v>
      </c>
      <c r="H73" s="25">
        <f t="shared" si="1"/>
        <v>203.53174603173829</v>
      </c>
    </row>
    <row r="74" spans="1:9" ht="24.95" customHeight="1" x14ac:dyDescent="0.25">
      <c r="A74" s="6" t="s">
        <v>85</v>
      </c>
      <c r="B74" s="22">
        <v>27.2</v>
      </c>
      <c r="C74" s="23">
        <v>27</v>
      </c>
      <c r="D74" s="22">
        <f t="shared" ref="D74:D75" si="2">F74/$I$2*100</f>
        <v>143.42745372734635</v>
      </c>
      <c r="E74" s="24">
        <v>50088.3</v>
      </c>
      <c r="F74" s="25">
        <v>54298.765432098771</v>
      </c>
      <c r="G74" s="25">
        <v>50088.3</v>
      </c>
      <c r="H74" s="25">
        <f t="shared" ref="H74" si="3">F74-E74</f>
        <v>4210.4654320987684</v>
      </c>
    </row>
    <row r="75" spans="1:9" ht="89.25" customHeight="1" x14ac:dyDescent="0.25">
      <c r="A75" s="2" t="s">
        <v>109</v>
      </c>
      <c r="B75" s="26">
        <f>SUM(B9:B74)</f>
        <v>3738.8</v>
      </c>
      <c r="C75" s="26">
        <f>SUM(C9:C74)</f>
        <v>3841.6</v>
      </c>
      <c r="D75" s="27">
        <f t="shared" si="2"/>
        <v>205.41946220085583</v>
      </c>
      <c r="E75" s="28">
        <v>76010</v>
      </c>
      <c r="F75" s="26">
        <v>77767.7</v>
      </c>
      <c r="G75" s="28">
        <v>75048.51632915315</v>
      </c>
      <c r="H75" s="28">
        <f>F75-E75</f>
        <v>1757.6999999999971</v>
      </c>
      <c r="I75" s="4"/>
    </row>
    <row r="76" spans="1:9" ht="24.95" customHeight="1" x14ac:dyDescent="0.25">
      <c r="A76" s="43" t="s">
        <v>19</v>
      </c>
      <c r="B76" s="44"/>
      <c r="C76" s="44"/>
      <c r="D76" s="44"/>
      <c r="E76" s="44"/>
      <c r="F76" s="44"/>
      <c r="G76" s="44"/>
      <c r="H76" s="50"/>
    </row>
    <row r="77" spans="1:9" s="1" customFormat="1" ht="24.95" hidden="1" customHeight="1" x14ac:dyDescent="0.25">
      <c r="A77" s="2" t="s">
        <v>105</v>
      </c>
      <c r="B77" s="29"/>
      <c r="C77" s="29"/>
      <c r="D77" s="29"/>
      <c r="E77" s="12"/>
      <c r="F77" s="12"/>
      <c r="G77" s="12"/>
      <c r="H77" s="12"/>
    </row>
    <row r="78" spans="1:9" ht="47.25" customHeight="1" x14ac:dyDescent="0.25">
      <c r="A78" s="7" t="s">
        <v>22</v>
      </c>
      <c r="B78" s="30"/>
      <c r="C78" s="30">
        <v>1.5</v>
      </c>
      <c r="D78" s="30">
        <f>F78/$I$2*100</f>
        <v>134.12700089809289</v>
      </c>
      <c r="E78" s="30"/>
      <c r="F78" s="35">
        <v>50777.8</v>
      </c>
      <c r="G78" s="30"/>
      <c r="H78" s="36">
        <f>F78-E78</f>
        <v>50777.8</v>
      </c>
    </row>
    <row r="79" spans="1:9" ht="32.25" customHeight="1" x14ac:dyDescent="0.25">
      <c r="A79" s="7" t="s">
        <v>106</v>
      </c>
      <c r="B79" s="30"/>
      <c r="C79" s="30">
        <v>1</v>
      </c>
      <c r="D79" s="30">
        <f t="shared" ref="D79:D82" si="4">F79/$I$2*100</f>
        <v>122.82740768133552</v>
      </c>
      <c r="E79" s="30"/>
      <c r="F79" s="35">
        <v>46500</v>
      </c>
      <c r="G79" s="30"/>
      <c r="H79" s="36">
        <f t="shared" ref="H79:H81" si="5">F79-E79</f>
        <v>46500</v>
      </c>
    </row>
    <row r="80" spans="1:9" ht="24.95" customHeight="1" x14ac:dyDescent="0.25">
      <c r="A80" s="7" t="s">
        <v>107</v>
      </c>
      <c r="B80" s="30"/>
      <c r="C80" s="30">
        <v>0.9</v>
      </c>
      <c r="D80" s="30">
        <f t="shared" si="4"/>
        <v>86.532040783982239</v>
      </c>
      <c r="E80" s="30"/>
      <c r="F80" s="35">
        <v>32759.3</v>
      </c>
      <c r="G80" s="30"/>
      <c r="H80" s="36">
        <f t="shared" si="5"/>
        <v>32759.3</v>
      </c>
    </row>
    <row r="81" spans="1:8" ht="24.95" customHeight="1" x14ac:dyDescent="0.25">
      <c r="A81" s="7" t="s">
        <v>108</v>
      </c>
      <c r="B81" s="30"/>
      <c r="C81" s="30">
        <v>0.8</v>
      </c>
      <c r="D81" s="30">
        <f t="shared" si="4"/>
        <v>65.871150087167834</v>
      </c>
      <c r="E81" s="30"/>
      <c r="F81" s="35">
        <v>24937.5</v>
      </c>
      <c r="G81" s="30"/>
      <c r="H81" s="36">
        <f t="shared" si="5"/>
        <v>24937.5</v>
      </c>
    </row>
    <row r="82" spans="1:8" s="8" customFormat="1" ht="80.25" customHeight="1" x14ac:dyDescent="0.25">
      <c r="A82" s="2" t="s">
        <v>111</v>
      </c>
      <c r="B82" s="29"/>
      <c r="C82" s="29">
        <f>C78+C79+C80+C81</f>
        <v>4.2</v>
      </c>
      <c r="D82" s="29">
        <f t="shared" si="4"/>
        <v>108.23658709614121</v>
      </c>
      <c r="E82" s="12"/>
      <c r="F82" s="10">
        <f>(F78*C78+F79*C79+F80*C80+F81*C81)/C82</f>
        <v>40976.207142857143</v>
      </c>
      <c r="G82" s="12"/>
      <c r="H82" s="10">
        <f>F82-E82</f>
        <v>40976.207142857143</v>
      </c>
    </row>
    <row r="83" spans="1:8" ht="24.95" customHeight="1" x14ac:dyDescent="0.25">
      <c r="A83" s="43" t="s">
        <v>158</v>
      </c>
      <c r="B83" s="44"/>
      <c r="C83" s="44"/>
      <c r="D83" s="44"/>
      <c r="E83" s="44"/>
      <c r="F83" s="44"/>
      <c r="G83" s="44"/>
      <c r="H83" s="50"/>
    </row>
    <row r="84" spans="1:8" s="1" customFormat="1" ht="24.95" customHeight="1" x14ac:dyDescent="0.25">
      <c r="A84" s="2" t="s">
        <v>51</v>
      </c>
      <c r="B84" s="29">
        <v>1</v>
      </c>
      <c r="C84" s="29">
        <v>1</v>
      </c>
      <c r="D84" s="29">
        <f>D85</f>
        <v>171.29800834698082</v>
      </c>
      <c r="E84" s="12">
        <v>63541</v>
      </c>
      <c r="F84" s="12">
        <f>F85</f>
        <v>64850</v>
      </c>
      <c r="G84" s="12">
        <v>63541</v>
      </c>
      <c r="H84" s="12">
        <f>H85</f>
        <v>1309</v>
      </c>
    </row>
    <row r="85" spans="1:8" ht="36.75" customHeight="1" x14ac:dyDescent="0.25">
      <c r="A85" s="7" t="s">
        <v>162</v>
      </c>
      <c r="B85" s="30">
        <v>1</v>
      </c>
      <c r="C85" s="30">
        <v>1</v>
      </c>
      <c r="D85" s="30">
        <f>F85/I2*100</f>
        <v>171.29800834698082</v>
      </c>
      <c r="E85" s="31">
        <v>63541</v>
      </c>
      <c r="F85" s="31">
        <v>64850</v>
      </c>
      <c r="G85" s="31">
        <v>63541</v>
      </c>
      <c r="H85" s="31">
        <f>F85-E85</f>
        <v>1309</v>
      </c>
    </row>
    <row r="86" spans="1:8" s="1" customFormat="1" ht="30.75" customHeight="1" x14ac:dyDescent="0.25">
      <c r="A86" s="2" t="s">
        <v>159</v>
      </c>
      <c r="B86" s="29">
        <f>B87+B88+B89+B90+B91+B92</f>
        <v>6.8</v>
      </c>
      <c r="C86" s="29">
        <f>C87+C88+C89+C90+C91+C92</f>
        <v>6.8</v>
      </c>
      <c r="D86" s="29">
        <f>F86/I2*100</f>
        <v>127.65068175296959</v>
      </c>
      <c r="E86" s="12">
        <v>48325</v>
      </c>
      <c r="F86" s="12">
        <f>(F87*C87+F88*C88+F89*C89+F90*C90+F91*C91+F92*C92)/C86</f>
        <v>48325.995098039224</v>
      </c>
      <c r="G86" s="12">
        <v>48325</v>
      </c>
      <c r="H86" s="12">
        <f>F86-E86</f>
        <v>0.99509803922410356</v>
      </c>
    </row>
    <row r="87" spans="1:8" s="1" customFormat="1" ht="24.95" customHeight="1" x14ac:dyDescent="0.25">
      <c r="A87" s="7" t="s">
        <v>174</v>
      </c>
      <c r="B87" s="30">
        <v>2</v>
      </c>
      <c r="C87" s="30">
        <v>2</v>
      </c>
      <c r="D87" s="30">
        <f>F87/$I$2*100</f>
        <v>127.62612921971576</v>
      </c>
      <c r="E87" s="31">
        <v>48325</v>
      </c>
      <c r="F87" s="31">
        <v>48316.7</v>
      </c>
      <c r="G87" s="31">
        <v>48325</v>
      </c>
      <c r="H87" s="31">
        <f>F87-E87</f>
        <v>-8.3000000000029104</v>
      </c>
    </row>
    <row r="88" spans="1:8" ht="24.95" customHeight="1" x14ac:dyDescent="0.25">
      <c r="A88" s="7" t="s">
        <v>175</v>
      </c>
      <c r="B88" s="30">
        <v>1</v>
      </c>
      <c r="C88" s="30">
        <v>1</v>
      </c>
      <c r="D88" s="30">
        <f t="shared" ref="D88:D92" si="6">F88/$I$2*100</f>
        <v>127.67006533185412</v>
      </c>
      <c r="E88" s="31">
        <v>48325</v>
      </c>
      <c r="F88" s="31">
        <v>48333.333333333336</v>
      </c>
      <c r="G88" s="31">
        <v>48325</v>
      </c>
      <c r="H88" s="31">
        <f t="shared" ref="H88:H92" si="7">F88-E88</f>
        <v>8.3333333333357587</v>
      </c>
    </row>
    <row r="89" spans="1:8" ht="24.95" customHeight="1" x14ac:dyDescent="0.25">
      <c r="A89" s="7" t="s">
        <v>176</v>
      </c>
      <c r="B89" s="30">
        <v>1</v>
      </c>
      <c r="C89" s="30">
        <v>1</v>
      </c>
      <c r="D89" s="30">
        <f t="shared" si="6"/>
        <v>127.67006533185412</v>
      </c>
      <c r="E89" s="31">
        <v>48325</v>
      </c>
      <c r="F89" s="31">
        <v>48333.333333333336</v>
      </c>
      <c r="G89" s="31">
        <v>48325</v>
      </c>
      <c r="H89" s="31">
        <f t="shared" si="7"/>
        <v>8.3333333333357587</v>
      </c>
    </row>
    <row r="90" spans="1:8" ht="24.95" customHeight="1" x14ac:dyDescent="0.25">
      <c r="A90" s="7" t="s">
        <v>183</v>
      </c>
      <c r="B90" s="30">
        <v>1</v>
      </c>
      <c r="C90" s="30">
        <v>1</v>
      </c>
      <c r="D90" s="30">
        <f t="shared" si="6"/>
        <v>127.67006533185412</v>
      </c>
      <c r="E90" s="31">
        <v>48325</v>
      </c>
      <c r="F90" s="31">
        <v>48333.333333333336</v>
      </c>
      <c r="G90" s="31">
        <v>48325</v>
      </c>
      <c r="H90" s="31">
        <f t="shared" si="7"/>
        <v>8.3333333333357587</v>
      </c>
    </row>
    <row r="91" spans="1:8" ht="24.95" customHeight="1" x14ac:dyDescent="0.25">
      <c r="A91" s="7" t="s">
        <v>177</v>
      </c>
      <c r="B91" s="30">
        <v>1</v>
      </c>
      <c r="C91" s="30">
        <v>1</v>
      </c>
      <c r="D91" s="30">
        <f t="shared" si="6"/>
        <v>127.62612921971576</v>
      </c>
      <c r="E91" s="31">
        <v>48325</v>
      </c>
      <c r="F91" s="31">
        <v>48316.7</v>
      </c>
      <c r="G91" s="31">
        <v>48325</v>
      </c>
      <c r="H91" s="31">
        <f t="shared" si="7"/>
        <v>-8.3000000000029104</v>
      </c>
    </row>
    <row r="92" spans="1:8" ht="24.95" customHeight="1" x14ac:dyDescent="0.25">
      <c r="A92" s="7" t="s">
        <v>178</v>
      </c>
      <c r="B92" s="30">
        <v>0.8</v>
      </c>
      <c r="C92" s="30">
        <v>0.8</v>
      </c>
      <c r="D92" s="30">
        <f t="shared" si="6"/>
        <v>127.67006533185412</v>
      </c>
      <c r="E92" s="31">
        <v>48325</v>
      </c>
      <c r="F92" s="31">
        <v>48333.333333333336</v>
      </c>
      <c r="G92" s="31">
        <v>48325</v>
      </c>
      <c r="H92" s="31">
        <f t="shared" si="7"/>
        <v>8.3333333333357587</v>
      </c>
    </row>
    <row r="93" spans="1:8" ht="24.95" customHeight="1" x14ac:dyDescent="0.25">
      <c r="A93" s="2" t="s">
        <v>160</v>
      </c>
      <c r="B93" s="29">
        <f>SUM(B94:B100)</f>
        <v>6</v>
      </c>
      <c r="C93" s="29">
        <f>SUM(C94:C100)</f>
        <v>6</v>
      </c>
      <c r="D93" s="29">
        <f>F93/I2*100</f>
        <v>115.5487171359642</v>
      </c>
      <c r="E93" s="12">
        <f>(E100*B100+E99*B99+E98*B98+E97*B97+E96*B96+E95*B95+E94*B94)/B93</f>
        <v>41442</v>
      </c>
      <c r="F93" s="12">
        <f>(F94*C94+F95*C95+F96*C96+F97*C97+F98*C98+F99*C99+F100*C100)/C93</f>
        <v>43744.433333333327</v>
      </c>
      <c r="G93" s="12">
        <v>40887.1</v>
      </c>
      <c r="H93" s="12">
        <f>F93-E93</f>
        <v>2302.433333333327</v>
      </c>
    </row>
    <row r="94" spans="1:8" ht="24.95" customHeight="1" x14ac:dyDescent="0.25">
      <c r="A94" s="7" t="s">
        <v>179</v>
      </c>
      <c r="B94" s="30">
        <v>1</v>
      </c>
      <c r="C94" s="30">
        <v>1</v>
      </c>
      <c r="D94" s="30">
        <f>F94/$I$2*100</f>
        <v>75.369274657932266</v>
      </c>
      <c r="E94" s="33">
        <v>41442</v>
      </c>
      <c r="F94" s="33">
        <v>28533.3</v>
      </c>
      <c r="G94" s="33">
        <v>40887</v>
      </c>
      <c r="H94" s="31">
        <f>F94-E94</f>
        <v>-12908.7</v>
      </c>
    </row>
    <row r="95" spans="1:8" ht="24.95" customHeight="1" x14ac:dyDescent="0.25">
      <c r="A95" s="7" t="s">
        <v>195</v>
      </c>
      <c r="B95" s="30">
        <v>0.7</v>
      </c>
      <c r="C95" s="30">
        <v>1</v>
      </c>
      <c r="D95" s="30">
        <f t="shared" ref="D95:D100" si="8">F95/$I$2*100</f>
        <v>114.90305879866871</v>
      </c>
      <c r="E95" s="33">
        <v>41442</v>
      </c>
      <c r="F95" s="33">
        <v>43500</v>
      </c>
      <c r="G95" s="33">
        <v>40887.199999999997</v>
      </c>
      <c r="H95" s="31">
        <f t="shared" ref="H95:H100" si="9">F95-E95</f>
        <v>2058</v>
      </c>
    </row>
    <row r="96" spans="1:8" ht="24.95" customHeight="1" x14ac:dyDescent="0.25">
      <c r="A96" s="7" t="s">
        <v>164</v>
      </c>
      <c r="B96" s="30">
        <v>1</v>
      </c>
      <c r="C96" s="30">
        <v>1</v>
      </c>
      <c r="D96" s="30">
        <f t="shared" si="8"/>
        <v>122.16704527444662</v>
      </c>
      <c r="E96" s="33">
        <v>41442</v>
      </c>
      <c r="F96" s="33">
        <v>46250</v>
      </c>
      <c r="G96" s="33">
        <v>40887.199999999997</v>
      </c>
      <c r="H96" s="31">
        <f t="shared" si="9"/>
        <v>4808</v>
      </c>
    </row>
    <row r="97" spans="1:8" ht="24.95" customHeight="1" x14ac:dyDescent="0.25">
      <c r="A97" s="7" t="s">
        <v>180</v>
      </c>
      <c r="B97" s="30">
        <v>1</v>
      </c>
      <c r="C97" s="30">
        <v>1</v>
      </c>
      <c r="D97" s="30">
        <f t="shared" si="8"/>
        <v>128.72655713455546</v>
      </c>
      <c r="E97" s="33">
        <v>41442</v>
      </c>
      <c r="F97" s="33">
        <v>48733.3</v>
      </c>
      <c r="G97" s="33">
        <v>40887.199999999997</v>
      </c>
      <c r="H97" s="31">
        <f t="shared" si="9"/>
        <v>7291.3000000000029</v>
      </c>
    </row>
    <row r="98" spans="1:8" ht="24.95" customHeight="1" x14ac:dyDescent="0.25">
      <c r="A98" s="7" t="s">
        <v>181</v>
      </c>
      <c r="B98" s="30">
        <v>1</v>
      </c>
      <c r="C98" s="30">
        <v>1</v>
      </c>
      <c r="D98" s="30">
        <f t="shared" si="8"/>
        <v>113.71440646626868</v>
      </c>
      <c r="E98" s="33">
        <v>41442</v>
      </c>
      <c r="F98" s="33">
        <v>43050</v>
      </c>
      <c r="G98" s="33">
        <v>40887.199999999997</v>
      </c>
      <c r="H98" s="31">
        <f t="shared" si="9"/>
        <v>1608</v>
      </c>
    </row>
    <row r="99" spans="1:8" ht="24.95" customHeight="1" x14ac:dyDescent="0.25">
      <c r="A99" s="7" t="s">
        <v>161</v>
      </c>
      <c r="B99" s="30">
        <v>1</v>
      </c>
      <c r="C99" s="30">
        <v>1</v>
      </c>
      <c r="D99" s="30">
        <f t="shared" si="8"/>
        <v>138.41196048391359</v>
      </c>
      <c r="E99" s="33">
        <v>41442</v>
      </c>
      <c r="F99" s="33">
        <v>52400</v>
      </c>
      <c r="G99" s="33">
        <v>40887.199999999997</v>
      </c>
      <c r="H99" s="31">
        <f t="shared" si="9"/>
        <v>10958</v>
      </c>
    </row>
    <row r="100" spans="1:8" ht="31.5" customHeight="1" x14ac:dyDescent="0.25">
      <c r="A100" s="7" t="s">
        <v>182</v>
      </c>
      <c r="B100" s="30">
        <v>0.3</v>
      </c>
      <c r="C100" s="30">
        <v>0</v>
      </c>
      <c r="D100" s="30">
        <f t="shared" si="8"/>
        <v>0</v>
      </c>
      <c r="E100" s="33">
        <v>41442</v>
      </c>
      <c r="F100" s="33">
        <v>0</v>
      </c>
      <c r="G100" s="33">
        <v>40887.1</v>
      </c>
      <c r="H100" s="31">
        <f t="shared" si="9"/>
        <v>-41442</v>
      </c>
    </row>
    <row r="101" spans="1:8" ht="95.25" customHeight="1" x14ac:dyDescent="0.25">
      <c r="A101" s="2" t="s">
        <v>112</v>
      </c>
      <c r="B101" s="29">
        <f>B93+B86+B84</f>
        <v>13.8</v>
      </c>
      <c r="C101" s="29">
        <f>C93+C86+C84</f>
        <v>13.8</v>
      </c>
      <c r="D101" s="29">
        <f>F101/I2*100</f>
        <v>125.55180775963473</v>
      </c>
      <c r="E101" s="10">
        <f>(E84*B84+E86*B86+E93*B93)/B101</f>
        <v>46435</v>
      </c>
      <c r="F101" s="10">
        <f>(F84*C84+F86*C86+F93*C93)/C101</f>
        <v>47531.403381642514</v>
      </c>
      <c r="G101" s="37">
        <v>46435</v>
      </c>
      <c r="H101" s="12">
        <f>F101-E101</f>
        <v>1096.4033816425144</v>
      </c>
    </row>
    <row r="102" spans="1:8" ht="20.25" customHeight="1" x14ac:dyDescent="0.25">
      <c r="A102" s="43" t="s">
        <v>24</v>
      </c>
      <c r="B102" s="44"/>
      <c r="C102" s="44"/>
      <c r="D102" s="44"/>
      <c r="E102" s="44"/>
      <c r="F102" s="44"/>
      <c r="G102" s="44"/>
      <c r="H102" s="50"/>
    </row>
    <row r="103" spans="1:8" ht="24.95" customHeight="1" x14ac:dyDescent="0.25">
      <c r="A103" s="7" t="s">
        <v>115</v>
      </c>
      <c r="B103" s="30">
        <v>3</v>
      </c>
      <c r="C103" s="30">
        <v>3</v>
      </c>
      <c r="D103" s="32">
        <f>F103/$I$2*100</f>
        <v>139.07232289080247</v>
      </c>
      <c r="E103" s="31">
        <v>52650</v>
      </c>
      <c r="F103" s="31">
        <v>52650</v>
      </c>
      <c r="G103" s="31">
        <v>52650</v>
      </c>
      <c r="H103" s="25">
        <f>F103-E103</f>
        <v>0</v>
      </c>
    </row>
    <row r="104" spans="1:8" ht="24.95" customHeight="1" x14ac:dyDescent="0.25">
      <c r="A104" s="7" t="s">
        <v>116</v>
      </c>
      <c r="B104" s="30">
        <v>4.5</v>
      </c>
      <c r="C104" s="30">
        <v>4.5</v>
      </c>
      <c r="D104" s="32">
        <f t="shared" ref="D104:D110" si="10">F104/$I$2*100</f>
        <v>139.06703999154738</v>
      </c>
      <c r="E104" s="31">
        <v>52650</v>
      </c>
      <c r="F104" s="31">
        <v>52648</v>
      </c>
      <c r="G104" s="31">
        <v>52650</v>
      </c>
      <c r="H104" s="25">
        <f t="shared" ref="H104:H111" si="11">F104-E104</f>
        <v>-2</v>
      </c>
    </row>
    <row r="105" spans="1:8" ht="24.95" customHeight="1" x14ac:dyDescent="0.25">
      <c r="A105" s="7" t="s">
        <v>117</v>
      </c>
      <c r="B105" s="30">
        <v>2.5</v>
      </c>
      <c r="C105" s="30">
        <v>2.5</v>
      </c>
      <c r="D105" s="32">
        <f t="shared" si="10"/>
        <v>139.08024723968512</v>
      </c>
      <c r="E105" s="31">
        <v>52650</v>
      </c>
      <c r="F105" s="31">
        <v>52653</v>
      </c>
      <c r="G105" s="31">
        <v>52650</v>
      </c>
      <c r="H105" s="25">
        <f t="shared" si="11"/>
        <v>3</v>
      </c>
    </row>
    <row r="106" spans="1:8" ht="24.95" customHeight="1" x14ac:dyDescent="0.25">
      <c r="A106" s="7" t="s">
        <v>118</v>
      </c>
      <c r="B106" s="30">
        <v>1</v>
      </c>
      <c r="C106" s="30">
        <v>0.7</v>
      </c>
      <c r="D106" s="32">
        <f t="shared" si="10"/>
        <v>152.32447567224895</v>
      </c>
      <c r="E106" s="31">
        <v>59756</v>
      </c>
      <c r="F106" s="31">
        <v>57667</v>
      </c>
      <c r="G106" s="31">
        <v>59756</v>
      </c>
      <c r="H106" s="25">
        <f t="shared" si="11"/>
        <v>-2089</v>
      </c>
    </row>
    <row r="107" spans="1:8" ht="24.95" customHeight="1" x14ac:dyDescent="0.25">
      <c r="A107" s="7" t="s">
        <v>119</v>
      </c>
      <c r="B107" s="30">
        <v>1</v>
      </c>
      <c r="C107" s="30">
        <v>1</v>
      </c>
      <c r="D107" s="32">
        <f t="shared" si="10"/>
        <v>139.07232289080247</v>
      </c>
      <c r="E107" s="31">
        <v>52650</v>
      </c>
      <c r="F107" s="31">
        <v>52650</v>
      </c>
      <c r="G107" s="31">
        <v>52650</v>
      </c>
      <c r="H107" s="25">
        <f t="shared" si="11"/>
        <v>0</v>
      </c>
    </row>
    <row r="108" spans="1:8" ht="24.95" customHeight="1" x14ac:dyDescent="0.25">
      <c r="A108" s="7" t="s">
        <v>120</v>
      </c>
      <c r="B108" s="30">
        <v>3</v>
      </c>
      <c r="C108" s="30">
        <v>2.8</v>
      </c>
      <c r="D108" s="32">
        <f t="shared" si="10"/>
        <v>139.06968144117491</v>
      </c>
      <c r="E108" s="31">
        <v>52650</v>
      </c>
      <c r="F108" s="31">
        <v>52649</v>
      </c>
      <c r="G108" s="31">
        <v>52650</v>
      </c>
      <c r="H108" s="25">
        <f t="shared" si="11"/>
        <v>-1</v>
      </c>
    </row>
    <row r="109" spans="1:8" ht="24.95" customHeight="1" x14ac:dyDescent="0.25">
      <c r="A109" s="7" t="s">
        <v>121</v>
      </c>
      <c r="B109" s="30">
        <v>1</v>
      </c>
      <c r="C109" s="30">
        <v>1</v>
      </c>
      <c r="D109" s="32">
        <f t="shared" si="10"/>
        <v>139.07232289080247</v>
      </c>
      <c r="E109" s="31">
        <v>52650</v>
      </c>
      <c r="F109" s="31">
        <v>52650</v>
      </c>
      <c r="G109" s="31">
        <v>52650</v>
      </c>
      <c r="H109" s="25">
        <f t="shared" si="11"/>
        <v>0</v>
      </c>
    </row>
    <row r="110" spans="1:8" ht="24.95" customHeight="1" x14ac:dyDescent="0.25">
      <c r="A110" s="7" t="s">
        <v>157</v>
      </c>
      <c r="B110" s="30">
        <v>1</v>
      </c>
      <c r="C110" s="30">
        <v>1</v>
      </c>
      <c r="D110" s="32">
        <f t="shared" si="10"/>
        <v>139.07232289080247</v>
      </c>
      <c r="E110" s="31">
        <v>52650</v>
      </c>
      <c r="F110" s="31">
        <v>52650</v>
      </c>
      <c r="G110" s="31">
        <v>52650</v>
      </c>
      <c r="H110" s="25">
        <f t="shared" si="11"/>
        <v>0</v>
      </c>
    </row>
    <row r="111" spans="1:8" ht="90.75" customHeight="1" x14ac:dyDescent="0.25">
      <c r="A111" s="2" t="s">
        <v>113</v>
      </c>
      <c r="B111" s="29">
        <f>SUM(B103:B110)</f>
        <v>17</v>
      </c>
      <c r="C111" s="29">
        <f>C103+C104+C105+C106+C107+C108+C109+C110</f>
        <v>16.5</v>
      </c>
      <c r="D111" s="11">
        <f>F111/I2*100</f>
        <v>139.63384705526394</v>
      </c>
      <c r="E111" s="12">
        <v>53068</v>
      </c>
      <c r="F111" s="10">
        <f>(F103*C103+F104*C104+F105*C105+F106*C106+F107*C107+F108*C108+F109*C109+F110*C110)/C111</f>
        <v>52862.581818181818</v>
      </c>
      <c r="G111" s="12">
        <v>53068</v>
      </c>
      <c r="H111" s="34">
        <f t="shared" si="11"/>
        <v>-205.41818181818235</v>
      </c>
    </row>
    <row r="112" spans="1:8" ht="24.95" customHeight="1" x14ac:dyDescent="0.25">
      <c r="A112" s="43" t="s">
        <v>25</v>
      </c>
      <c r="B112" s="44"/>
      <c r="C112" s="44"/>
      <c r="D112" s="44"/>
      <c r="E112" s="44"/>
      <c r="F112" s="44"/>
      <c r="G112" s="44"/>
      <c r="H112" s="50"/>
    </row>
    <row r="113" spans="1:8" ht="34.15" customHeight="1" x14ac:dyDescent="0.25">
      <c r="A113" s="7" t="s">
        <v>26</v>
      </c>
      <c r="B113" s="30">
        <v>1</v>
      </c>
      <c r="C113" s="30">
        <v>1</v>
      </c>
      <c r="D113" s="30">
        <f>F113/$I$2*100</f>
        <v>131.14797400813566</v>
      </c>
      <c r="E113" s="30">
        <v>49646.9</v>
      </c>
      <c r="F113" s="30">
        <v>49650</v>
      </c>
      <c r="G113" s="30">
        <v>49646.9</v>
      </c>
      <c r="H113" s="30">
        <f>F113-E113</f>
        <v>3.0999999999985448</v>
      </c>
    </row>
    <row r="114" spans="1:8" ht="46.5" customHeight="1" x14ac:dyDescent="0.25">
      <c r="A114" s="7" t="s">
        <v>27</v>
      </c>
      <c r="B114" s="30">
        <v>1</v>
      </c>
      <c r="C114" s="30">
        <v>0</v>
      </c>
      <c r="D114" s="30">
        <f t="shared" ref="D114:D124" si="12">F114/$I$2*100</f>
        <v>0</v>
      </c>
      <c r="E114" s="35">
        <v>70924.2</v>
      </c>
      <c r="F114" s="35">
        <v>0</v>
      </c>
      <c r="G114" s="35">
        <v>70924.2</v>
      </c>
      <c r="H114" s="30">
        <f t="shared" ref="H114:H125" si="13">F114-E114</f>
        <v>-70924.2</v>
      </c>
    </row>
    <row r="115" spans="1:8" ht="46.5" customHeight="1" x14ac:dyDescent="0.25">
      <c r="A115" s="7" t="s">
        <v>28</v>
      </c>
      <c r="B115" s="30">
        <v>1</v>
      </c>
      <c r="C115" s="30">
        <v>1</v>
      </c>
      <c r="D115" s="30">
        <f t="shared" si="12"/>
        <v>131.14797400813566</v>
      </c>
      <c r="E115" s="35">
        <v>49646.9</v>
      </c>
      <c r="F115" s="35">
        <v>49650</v>
      </c>
      <c r="G115" s="35">
        <v>49646.9</v>
      </c>
      <c r="H115" s="30">
        <f t="shared" si="13"/>
        <v>3.0999999999985448</v>
      </c>
    </row>
    <row r="116" spans="1:8" ht="46.5" customHeight="1" x14ac:dyDescent="0.25">
      <c r="A116" s="7" t="s">
        <v>29</v>
      </c>
      <c r="B116" s="30">
        <v>1</v>
      </c>
      <c r="C116" s="30">
        <v>1</v>
      </c>
      <c r="D116" s="30">
        <f t="shared" si="12"/>
        <v>131.14797400813566</v>
      </c>
      <c r="E116" s="35">
        <v>49646.9</v>
      </c>
      <c r="F116" s="35">
        <v>49650</v>
      </c>
      <c r="G116" s="35">
        <v>49646.9</v>
      </c>
      <c r="H116" s="30">
        <f t="shared" si="13"/>
        <v>3.0999999999985448</v>
      </c>
    </row>
    <row r="117" spans="1:8" ht="46.5" customHeight="1" x14ac:dyDescent="0.25">
      <c r="A117" s="7" t="s">
        <v>47</v>
      </c>
      <c r="B117" s="30">
        <v>0</v>
      </c>
      <c r="C117" s="30">
        <v>0.5</v>
      </c>
      <c r="D117" s="30">
        <f t="shared" si="12"/>
        <v>168.788631200803</v>
      </c>
      <c r="E117" s="35">
        <v>62580.2</v>
      </c>
      <c r="F117" s="35">
        <v>63900</v>
      </c>
      <c r="G117" s="35">
        <v>62580.2</v>
      </c>
      <c r="H117" s="30">
        <f t="shared" si="13"/>
        <v>1319.8000000000029</v>
      </c>
    </row>
    <row r="118" spans="1:8" ht="46.5" customHeight="1" x14ac:dyDescent="0.25">
      <c r="A118" s="7" t="s">
        <v>30</v>
      </c>
      <c r="B118" s="30">
        <v>1.3</v>
      </c>
      <c r="C118" s="30">
        <v>1</v>
      </c>
      <c r="D118" s="30">
        <f t="shared" si="12"/>
        <v>131.14797400813566</v>
      </c>
      <c r="E118" s="35">
        <v>49646.9</v>
      </c>
      <c r="F118" s="35">
        <v>49650</v>
      </c>
      <c r="G118" s="35">
        <v>49646.9</v>
      </c>
      <c r="H118" s="30">
        <f t="shared" si="13"/>
        <v>3.0999999999985448</v>
      </c>
    </row>
    <row r="119" spans="1:8" ht="46.5" customHeight="1" x14ac:dyDescent="0.25">
      <c r="A119" s="7" t="s">
        <v>31</v>
      </c>
      <c r="B119" s="30">
        <v>0.9</v>
      </c>
      <c r="C119" s="30">
        <v>1</v>
      </c>
      <c r="D119" s="30">
        <f t="shared" si="12"/>
        <v>131.63215172486662</v>
      </c>
      <c r="E119" s="35">
        <v>49646.9</v>
      </c>
      <c r="F119" s="35">
        <v>49833.3</v>
      </c>
      <c r="G119" s="35">
        <v>49646.9</v>
      </c>
      <c r="H119" s="30">
        <f t="shared" si="13"/>
        <v>186.40000000000146</v>
      </c>
    </row>
    <row r="120" spans="1:8" ht="46.5" customHeight="1" x14ac:dyDescent="0.25">
      <c r="A120" s="7" t="s">
        <v>211</v>
      </c>
      <c r="B120" s="30">
        <v>0</v>
      </c>
      <c r="C120" s="30">
        <v>0.5</v>
      </c>
      <c r="D120" s="30">
        <f t="shared" si="12"/>
        <v>138.23577579375561</v>
      </c>
      <c r="E120" s="35">
        <v>49646.9</v>
      </c>
      <c r="F120" s="35">
        <v>52333.3</v>
      </c>
      <c r="G120" s="35">
        <v>49646.9</v>
      </c>
      <c r="H120" s="30">
        <f t="shared" si="13"/>
        <v>2686.4000000000015</v>
      </c>
    </row>
    <row r="121" spans="1:8" ht="46.5" customHeight="1" x14ac:dyDescent="0.25">
      <c r="A121" s="7" t="s">
        <v>32</v>
      </c>
      <c r="B121" s="30">
        <v>0.5</v>
      </c>
      <c r="C121" s="30">
        <v>0.5</v>
      </c>
      <c r="D121" s="30">
        <f t="shared" si="12"/>
        <v>165.26678641238311</v>
      </c>
      <c r="E121" s="35">
        <v>62580.2</v>
      </c>
      <c r="F121" s="35">
        <v>62566.7</v>
      </c>
      <c r="G121" s="35">
        <v>62580.2</v>
      </c>
      <c r="H121" s="30">
        <f t="shared" si="13"/>
        <v>-13.5</v>
      </c>
    </row>
    <row r="122" spans="1:8" ht="46.5" customHeight="1" x14ac:dyDescent="0.25">
      <c r="A122" s="7" t="s">
        <v>34</v>
      </c>
      <c r="B122" s="30">
        <v>2.5</v>
      </c>
      <c r="C122" s="30">
        <v>2.5</v>
      </c>
      <c r="D122" s="30">
        <f t="shared" si="12"/>
        <v>137.47873633049815</v>
      </c>
      <c r="E122" s="35">
        <v>52045.9</v>
      </c>
      <c r="F122" s="35">
        <v>52046.7</v>
      </c>
      <c r="G122" s="35">
        <v>52045.9</v>
      </c>
      <c r="H122" s="30">
        <f t="shared" si="13"/>
        <v>0.79999999999563443</v>
      </c>
    </row>
    <row r="123" spans="1:8" ht="46.5" customHeight="1" x14ac:dyDescent="0.25">
      <c r="A123" s="7" t="s">
        <v>35</v>
      </c>
      <c r="B123" s="30">
        <v>2.5</v>
      </c>
      <c r="C123" s="30">
        <v>2.5</v>
      </c>
      <c r="D123" s="30">
        <f t="shared" si="12"/>
        <v>131.13925722436471</v>
      </c>
      <c r="E123" s="35">
        <v>49646.9</v>
      </c>
      <c r="F123" s="35">
        <v>49646.7</v>
      </c>
      <c r="G123" s="35">
        <v>49646.9</v>
      </c>
      <c r="H123" s="30">
        <f t="shared" si="13"/>
        <v>-0.20000000000436557</v>
      </c>
    </row>
    <row r="124" spans="1:8" ht="46.5" customHeight="1" x14ac:dyDescent="0.25">
      <c r="A124" s="7" t="s">
        <v>36</v>
      </c>
      <c r="B124" s="30">
        <v>2</v>
      </c>
      <c r="C124" s="30">
        <v>2</v>
      </c>
      <c r="D124" s="30">
        <f t="shared" si="12"/>
        <v>148.47139310053359</v>
      </c>
      <c r="E124" s="35">
        <v>56210.5</v>
      </c>
      <c r="F124" s="35">
        <v>56208.3</v>
      </c>
      <c r="G124" s="35">
        <v>56210.5</v>
      </c>
      <c r="H124" s="30">
        <f t="shared" si="13"/>
        <v>-2.1999999999970896</v>
      </c>
    </row>
    <row r="125" spans="1:8" s="1" customFormat="1" ht="93.75" customHeight="1" x14ac:dyDescent="0.25">
      <c r="A125" s="2" t="s">
        <v>114</v>
      </c>
      <c r="B125" s="29">
        <f>SUM(B113:B124)</f>
        <v>13.7</v>
      </c>
      <c r="C125" s="29">
        <f>SUM(C113:C124)</f>
        <v>13.5</v>
      </c>
      <c r="D125" s="11">
        <f>F125/I2*100</f>
        <v>137.84128996660036</v>
      </c>
      <c r="E125" s="10">
        <v>53068</v>
      </c>
      <c r="F125" s="10">
        <f>(F113*C113+F114*C114+F115*C115+F116*C116+F117*C117+F118*C118+F119*C119+F120*C120+F121*C121+F122*C122+F123*C123+F124*C124)/C125</f>
        <v>52183.955555555556</v>
      </c>
      <c r="G125" s="10">
        <v>53068</v>
      </c>
      <c r="H125" s="29">
        <f t="shared" si="13"/>
        <v>-884.0444444444438</v>
      </c>
    </row>
    <row r="126" spans="1:8" s="8" customFormat="1" ht="102.75" customHeight="1" x14ac:dyDescent="0.25">
      <c r="A126" s="2" t="s">
        <v>156</v>
      </c>
      <c r="B126" s="10">
        <f>B75+B82+B101+B111+B125</f>
        <v>3783.3</v>
      </c>
      <c r="C126" s="10">
        <f>C75+C82+C101+C111+C125</f>
        <v>3889.6</v>
      </c>
      <c r="D126" s="11">
        <f>F126/I2*100</f>
        <v>204.5175417767008</v>
      </c>
      <c r="E126" s="12">
        <f>(E75*B75+E82*B82+E101*B101+E111*B111+E125*B125)/B126</f>
        <v>75715.956598736549</v>
      </c>
      <c r="F126" s="12">
        <f>(F75*C75+F82*C82+F101*C101+F111*C111+F125*C125)/C126</f>
        <v>77426.25096582339</v>
      </c>
      <c r="G126" s="12">
        <f>E126</f>
        <v>75715.956598736549</v>
      </c>
      <c r="H126" s="12">
        <f>F126-G126</f>
        <v>1710.2943670868408</v>
      </c>
    </row>
    <row r="127" spans="1:8" ht="24.95" customHeight="1" x14ac:dyDescent="0.25">
      <c r="A127" s="43" t="s">
        <v>37</v>
      </c>
      <c r="B127" s="44"/>
      <c r="C127" s="44"/>
      <c r="D127" s="44"/>
      <c r="E127" s="44"/>
      <c r="F127" s="44"/>
      <c r="G127" s="45"/>
      <c r="H127" s="46"/>
    </row>
    <row r="128" spans="1:8" ht="24.95" customHeight="1" x14ac:dyDescent="0.25">
      <c r="A128" s="47" t="s">
        <v>5</v>
      </c>
      <c r="B128" s="47"/>
      <c r="C128" s="48"/>
      <c r="D128" s="48"/>
      <c r="E128" s="48"/>
      <c r="F128" s="48"/>
      <c r="G128" s="49"/>
      <c r="H128" s="49"/>
    </row>
    <row r="129" spans="1:8" ht="24.95" customHeight="1" x14ac:dyDescent="0.25">
      <c r="A129" s="6" t="s">
        <v>6</v>
      </c>
      <c r="B129" s="30">
        <v>187.1</v>
      </c>
      <c r="C129" s="30">
        <v>190.5</v>
      </c>
      <c r="D129" s="30">
        <f>F129/$I$2*100</f>
        <v>130.23571483011506</v>
      </c>
      <c r="E129" s="31">
        <v>41975.9</v>
      </c>
      <c r="F129" s="31">
        <v>49304.636920384954</v>
      </c>
      <c r="G129" s="31">
        <v>41975.9</v>
      </c>
      <c r="H129" s="25">
        <f>F129-E129</f>
        <v>7328.7369203849521</v>
      </c>
    </row>
    <row r="130" spans="1:8" ht="42.75" customHeight="1" x14ac:dyDescent="0.25">
      <c r="A130" s="6" t="s">
        <v>7</v>
      </c>
      <c r="B130" s="30">
        <v>40.5</v>
      </c>
      <c r="C130" s="30">
        <v>43.3</v>
      </c>
      <c r="D130" s="30">
        <f t="shared" ref="D130:D193" si="14">F130/$I$2*100</f>
        <v>97.889195031341742</v>
      </c>
      <c r="E130" s="31">
        <v>37097.800000000003</v>
      </c>
      <c r="F130" s="31">
        <v>37058.891454965356</v>
      </c>
      <c r="G130" s="31">
        <v>37097.800000000003</v>
      </c>
      <c r="H130" s="25">
        <f t="shared" ref="H130:H193" si="15">F130-E130</f>
        <v>-38.908545034646522</v>
      </c>
    </row>
    <row r="131" spans="1:8" ht="24.95" customHeight="1" x14ac:dyDescent="0.25">
      <c r="A131" s="6" t="s">
        <v>8</v>
      </c>
      <c r="B131" s="30">
        <v>563.20000000000005</v>
      </c>
      <c r="C131" s="30">
        <v>585.29999999999995</v>
      </c>
      <c r="D131" s="30">
        <f t="shared" si="14"/>
        <v>123.57716478275005</v>
      </c>
      <c r="E131" s="31">
        <v>40959.664620149393</v>
      </c>
      <c r="F131" s="31">
        <v>46783.843043453511</v>
      </c>
      <c r="G131" s="31">
        <v>40959.664620149393</v>
      </c>
      <c r="H131" s="25">
        <f t="shared" si="15"/>
        <v>5824.178423304118</v>
      </c>
    </row>
    <row r="132" spans="1:8" ht="24.95" customHeight="1" x14ac:dyDescent="0.25">
      <c r="A132" s="6" t="s">
        <v>9</v>
      </c>
      <c r="B132" s="30">
        <v>41</v>
      </c>
      <c r="C132" s="30">
        <v>40</v>
      </c>
      <c r="D132" s="30">
        <f t="shared" si="14"/>
        <v>107.59834997446598</v>
      </c>
      <c r="E132" s="31">
        <v>39241.1</v>
      </c>
      <c r="F132" s="31">
        <v>40734.583333333328</v>
      </c>
      <c r="G132" s="31">
        <v>39241.1</v>
      </c>
      <c r="H132" s="25">
        <f t="shared" si="15"/>
        <v>1493.4833333333299</v>
      </c>
    </row>
    <row r="133" spans="1:8" ht="24.95" customHeight="1" x14ac:dyDescent="0.25">
      <c r="A133" s="6" t="s">
        <v>187</v>
      </c>
      <c r="B133" s="30">
        <v>270.5</v>
      </c>
      <c r="C133" s="30">
        <v>270.5</v>
      </c>
      <c r="D133" s="30">
        <f t="shared" si="14"/>
        <v>100.87212757000599</v>
      </c>
      <c r="E133" s="31">
        <v>38289.699999999997</v>
      </c>
      <c r="F133" s="31">
        <v>38188.170055452865</v>
      </c>
      <c r="G133" s="31">
        <v>38289.699999999997</v>
      </c>
      <c r="H133" s="25">
        <f t="shared" si="15"/>
        <v>-101.52994454713189</v>
      </c>
    </row>
    <row r="134" spans="1:8" ht="39" customHeight="1" x14ac:dyDescent="0.25">
      <c r="A134" s="6" t="s">
        <v>10</v>
      </c>
      <c r="B134" s="30">
        <v>24.3</v>
      </c>
      <c r="C134" s="30">
        <v>19.600000000000001</v>
      </c>
      <c r="D134" s="30">
        <f t="shared" si="14"/>
        <v>93.057192236078748</v>
      </c>
      <c r="E134" s="31">
        <v>36041.300000000003</v>
      </c>
      <c r="F134" s="31">
        <v>35229.591836734689</v>
      </c>
      <c r="G134" s="31">
        <v>33979.1</v>
      </c>
      <c r="H134" s="25">
        <f t="shared" si="15"/>
        <v>-811.70816326531349</v>
      </c>
    </row>
    <row r="135" spans="1:8" ht="36" customHeight="1" x14ac:dyDescent="0.25">
      <c r="A135" s="6" t="s">
        <v>53</v>
      </c>
      <c r="B135" s="30">
        <v>204.2</v>
      </c>
      <c r="C135" s="30">
        <v>186.8</v>
      </c>
      <c r="D135" s="30">
        <f t="shared" si="14"/>
        <v>103.91304460950268</v>
      </c>
      <c r="E135" s="31">
        <v>39346.800000000003</v>
      </c>
      <c r="F135" s="31">
        <v>39339.400428265522</v>
      </c>
      <c r="G135" s="31">
        <v>39346.800000000003</v>
      </c>
      <c r="H135" s="25">
        <f t="shared" si="15"/>
        <v>-7.3995717344805598</v>
      </c>
    </row>
    <row r="136" spans="1:8" ht="24.95" customHeight="1" x14ac:dyDescent="0.25">
      <c r="A136" s="6" t="s">
        <v>11</v>
      </c>
      <c r="B136" s="30">
        <v>41.2</v>
      </c>
      <c r="C136" s="30">
        <v>41</v>
      </c>
      <c r="D136" s="30">
        <f t="shared" si="14"/>
        <v>101.96425066369106</v>
      </c>
      <c r="E136" s="31">
        <v>37352.9</v>
      </c>
      <c r="F136" s="31">
        <v>38601.626016260161</v>
      </c>
      <c r="G136" s="31">
        <v>37352.9</v>
      </c>
      <c r="H136" s="25">
        <f t="shared" si="15"/>
        <v>1248.7260162601597</v>
      </c>
    </row>
    <row r="137" spans="1:8" ht="47.25" customHeight="1" x14ac:dyDescent="0.25">
      <c r="A137" s="6" t="s">
        <v>12</v>
      </c>
      <c r="B137" s="30">
        <v>38.799999999999997</v>
      </c>
      <c r="C137" s="30">
        <v>40.4</v>
      </c>
      <c r="D137" s="30">
        <f t="shared" si="14"/>
        <v>107.58349726884573</v>
      </c>
      <c r="E137" s="31">
        <v>40680</v>
      </c>
      <c r="F137" s="31">
        <v>40728.960396039613</v>
      </c>
      <c r="G137" s="31">
        <v>40680</v>
      </c>
      <c r="H137" s="25">
        <f t="shared" si="15"/>
        <v>48.960396039612533</v>
      </c>
    </row>
    <row r="138" spans="1:8" ht="24.95" customHeight="1" x14ac:dyDescent="0.25">
      <c r="A138" s="6" t="s">
        <v>13</v>
      </c>
      <c r="B138" s="30">
        <v>13.8</v>
      </c>
      <c r="C138" s="30">
        <v>12.2</v>
      </c>
      <c r="D138" s="30">
        <f t="shared" si="14"/>
        <v>75.624125470878084</v>
      </c>
      <c r="E138" s="31">
        <v>25909.200000000001</v>
      </c>
      <c r="F138" s="31">
        <v>28629.781420765026</v>
      </c>
      <c r="G138" s="31">
        <v>25909.200000000001</v>
      </c>
      <c r="H138" s="25">
        <f t="shared" si="15"/>
        <v>2720.5814207650255</v>
      </c>
    </row>
    <row r="139" spans="1:8" ht="24.95" customHeight="1" x14ac:dyDescent="0.25">
      <c r="A139" s="6" t="s">
        <v>14</v>
      </c>
      <c r="B139" s="30">
        <v>2</v>
      </c>
      <c r="C139" s="30">
        <v>2</v>
      </c>
      <c r="D139" s="30">
        <f t="shared" si="14"/>
        <v>84.79053304453484</v>
      </c>
      <c r="E139" s="31">
        <v>27676.9</v>
      </c>
      <c r="F139" s="31">
        <v>32100</v>
      </c>
      <c r="G139" s="31">
        <v>27676.9</v>
      </c>
      <c r="H139" s="25">
        <f t="shared" si="15"/>
        <v>4423.0999999999985</v>
      </c>
    </row>
    <row r="140" spans="1:8" ht="24.95" customHeight="1" x14ac:dyDescent="0.25">
      <c r="A140" s="6" t="s">
        <v>15</v>
      </c>
      <c r="B140" s="30">
        <v>24.3</v>
      </c>
      <c r="C140" s="30">
        <v>22.7</v>
      </c>
      <c r="D140" s="30">
        <f t="shared" si="14"/>
        <v>127.38303556322109</v>
      </c>
      <c r="E140" s="31">
        <v>45346.9</v>
      </c>
      <c r="F140" s="31">
        <v>48224.669603524235</v>
      </c>
      <c r="G140" s="31">
        <v>45346.9</v>
      </c>
      <c r="H140" s="25">
        <f t="shared" si="15"/>
        <v>2877.7696035242334</v>
      </c>
    </row>
    <row r="141" spans="1:8" ht="32.25" customHeight="1" x14ac:dyDescent="0.25">
      <c r="A141" s="6" t="s">
        <v>16</v>
      </c>
      <c r="B141" s="30">
        <v>21.8</v>
      </c>
      <c r="C141" s="30">
        <v>23.1</v>
      </c>
      <c r="D141" s="30">
        <f t="shared" si="14"/>
        <v>85.401153867528208</v>
      </c>
      <c r="E141" s="31">
        <v>32333.7</v>
      </c>
      <c r="F141" s="31">
        <v>32331.16883116883</v>
      </c>
      <c r="G141" s="31">
        <v>32333.7</v>
      </c>
      <c r="H141" s="25">
        <f t="shared" si="15"/>
        <v>-2.531168831170362</v>
      </c>
    </row>
    <row r="142" spans="1:8" ht="24.95" customHeight="1" x14ac:dyDescent="0.25">
      <c r="A142" s="6" t="s">
        <v>163</v>
      </c>
      <c r="B142" s="30">
        <v>0</v>
      </c>
      <c r="C142" s="30">
        <v>0</v>
      </c>
      <c r="D142" s="30">
        <f t="shared" si="14"/>
        <v>0</v>
      </c>
      <c r="E142" s="31">
        <v>0</v>
      </c>
      <c r="F142" s="31">
        <v>0</v>
      </c>
      <c r="G142" s="31">
        <v>0</v>
      </c>
      <c r="H142" s="25">
        <f t="shared" si="15"/>
        <v>0</v>
      </c>
    </row>
    <row r="143" spans="1:8" ht="33.75" customHeight="1" x14ac:dyDescent="0.25">
      <c r="A143" s="6" t="s">
        <v>17</v>
      </c>
      <c r="B143" s="30">
        <v>3.1</v>
      </c>
      <c r="C143" s="30">
        <v>3.1</v>
      </c>
      <c r="D143" s="30">
        <f t="shared" si="14"/>
        <v>69.40195876271089</v>
      </c>
      <c r="E143" s="31">
        <v>26286.400000000001</v>
      </c>
      <c r="F143" s="31">
        <v>26274.193548387091</v>
      </c>
      <c r="G143" s="31">
        <v>26286.400000000001</v>
      </c>
      <c r="H143" s="25">
        <f t="shared" si="15"/>
        <v>-12.206451612910314</v>
      </c>
    </row>
    <row r="144" spans="1:8" ht="24.95" customHeight="1" x14ac:dyDescent="0.25">
      <c r="A144" s="6" t="s">
        <v>57</v>
      </c>
      <c r="B144" s="30">
        <v>207.1</v>
      </c>
      <c r="C144" s="30">
        <v>196.3</v>
      </c>
      <c r="D144" s="30">
        <f t="shared" si="14"/>
        <v>119.42074951844116</v>
      </c>
      <c r="E144" s="31">
        <v>39955.599999999999</v>
      </c>
      <c r="F144" s="31">
        <v>45210.307352691452</v>
      </c>
      <c r="G144" s="31">
        <v>39955.599999999999</v>
      </c>
      <c r="H144" s="25">
        <f t="shared" si="15"/>
        <v>5254.7073526914537</v>
      </c>
    </row>
    <row r="145" spans="1:8" ht="24.95" customHeight="1" x14ac:dyDescent="0.25">
      <c r="A145" s="6" t="s">
        <v>18</v>
      </c>
      <c r="B145" s="30">
        <v>38</v>
      </c>
      <c r="C145" s="30">
        <v>38.6</v>
      </c>
      <c r="D145" s="30">
        <f t="shared" si="14"/>
        <v>127.69743786685468</v>
      </c>
      <c r="E145" s="31">
        <v>40082.5</v>
      </c>
      <c r="F145" s="31">
        <v>48343.696027633843</v>
      </c>
      <c r="G145" s="31">
        <v>38356.5</v>
      </c>
      <c r="H145" s="25">
        <f t="shared" si="15"/>
        <v>8261.1960276338432</v>
      </c>
    </row>
    <row r="146" spans="1:8" ht="24.95" customHeight="1" x14ac:dyDescent="0.25">
      <c r="A146" s="6" t="s">
        <v>58</v>
      </c>
      <c r="B146" s="30">
        <v>52.6</v>
      </c>
      <c r="C146" s="30">
        <v>50.3</v>
      </c>
      <c r="D146" s="30">
        <f t="shared" si="14"/>
        <v>81.837675936036803</v>
      </c>
      <c r="E146" s="31">
        <v>30352</v>
      </c>
      <c r="F146" s="31">
        <v>30982.107355864813</v>
      </c>
      <c r="G146" s="31">
        <v>30352</v>
      </c>
      <c r="H146" s="25">
        <f t="shared" si="15"/>
        <v>630.10735586481314</v>
      </c>
    </row>
    <row r="147" spans="1:8" ht="24.95" customHeight="1" x14ac:dyDescent="0.25">
      <c r="A147" s="6" t="s">
        <v>172</v>
      </c>
      <c r="B147" s="30"/>
      <c r="C147" s="30"/>
      <c r="D147" s="30">
        <f t="shared" si="14"/>
        <v>0</v>
      </c>
      <c r="E147" s="31"/>
      <c r="F147" s="31"/>
      <c r="G147" s="31"/>
      <c r="H147" s="25">
        <f t="shared" si="15"/>
        <v>0</v>
      </c>
    </row>
    <row r="148" spans="1:8" ht="24.95" customHeight="1" x14ac:dyDescent="0.25">
      <c r="A148" s="6" t="s">
        <v>86</v>
      </c>
      <c r="B148" s="30">
        <v>11.6</v>
      </c>
      <c r="C148" s="30">
        <v>11.8</v>
      </c>
      <c r="D148" s="30">
        <f t="shared" si="14"/>
        <v>104.29248995577586</v>
      </c>
      <c r="E148" s="31">
        <v>37879.9</v>
      </c>
      <c r="F148" s="31">
        <v>39483.050847457627</v>
      </c>
      <c r="G148" s="31">
        <v>35712.5</v>
      </c>
      <c r="H148" s="25">
        <f t="shared" si="15"/>
        <v>1603.1508474576258</v>
      </c>
    </row>
    <row r="149" spans="1:8" ht="24.95" customHeight="1" x14ac:dyDescent="0.25">
      <c r="A149" s="6" t="s">
        <v>87</v>
      </c>
      <c r="B149" s="30">
        <v>81.400000000000006</v>
      </c>
      <c r="C149" s="30">
        <v>74.7</v>
      </c>
      <c r="D149" s="30">
        <f t="shared" si="14"/>
        <v>132.51508036713625</v>
      </c>
      <c r="E149" s="31">
        <v>49987.7</v>
      </c>
      <c r="F149" s="31">
        <v>50167.559125390449</v>
      </c>
      <c r="G149" s="31">
        <v>47896.5</v>
      </c>
      <c r="H149" s="25">
        <f t="shared" si="15"/>
        <v>179.85912539045239</v>
      </c>
    </row>
    <row r="150" spans="1:8" ht="24.95" customHeight="1" x14ac:dyDescent="0.25">
      <c r="A150" s="6" t="s">
        <v>88</v>
      </c>
      <c r="B150" s="30">
        <v>278.5</v>
      </c>
      <c r="C150" s="30">
        <v>266.7</v>
      </c>
      <c r="D150" s="30">
        <f t="shared" si="14"/>
        <v>89.472049392315057</v>
      </c>
      <c r="E150" s="31">
        <v>32125.7</v>
      </c>
      <c r="F150" s="31">
        <v>33872.328458942633</v>
      </c>
      <c r="G150" s="31">
        <v>31072.9</v>
      </c>
      <c r="H150" s="25">
        <f t="shared" si="15"/>
        <v>1746.6284589426323</v>
      </c>
    </row>
    <row r="151" spans="1:8" ht="24.95" customHeight="1" x14ac:dyDescent="0.25">
      <c r="A151" s="6" t="s">
        <v>89</v>
      </c>
      <c r="B151" s="30">
        <v>123.2</v>
      </c>
      <c r="C151" s="30">
        <v>117.4</v>
      </c>
      <c r="D151" s="30">
        <f t="shared" si="14"/>
        <v>118.45124113483155</v>
      </c>
      <c r="E151" s="31">
        <v>37242.6</v>
      </c>
      <c r="F151" s="31">
        <v>44843.270868824526</v>
      </c>
      <c r="G151" s="31">
        <v>35326</v>
      </c>
      <c r="H151" s="25">
        <f t="shared" si="15"/>
        <v>7600.6708688245271</v>
      </c>
    </row>
    <row r="152" spans="1:8" ht="24.95" customHeight="1" x14ac:dyDescent="0.25">
      <c r="A152" s="6" t="s">
        <v>90</v>
      </c>
      <c r="B152" s="30">
        <v>153.4</v>
      </c>
      <c r="C152" s="30">
        <v>152.6</v>
      </c>
      <c r="D152" s="30">
        <f t="shared" si="14"/>
        <v>101.92920217997026</v>
      </c>
      <c r="E152" s="31">
        <v>40168.5</v>
      </c>
      <c r="F152" s="31">
        <v>38588.357361293143</v>
      </c>
      <c r="G152" s="31">
        <v>37870.199999999997</v>
      </c>
      <c r="H152" s="25">
        <f t="shared" si="15"/>
        <v>-1580.1426387068568</v>
      </c>
    </row>
    <row r="153" spans="1:8" ht="24.95" customHeight="1" x14ac:dyDescent="0.25">
      <c r="A153" s="6" t="s">
        <v>91</v>
      </c>
      <c r="B153" s="30">
        <v>102.4</v>
      </c>
      <c r="C153" s="30">
        <v>97</v>
      </c>
      <c r="D153" s="30">
        <f t="shared" si="14"/>
        <v>89.02729116708322</v>
      </c>
      <c r="E153" s="31">
        <v>31293.7</v>
      </c>
      <c r="F153" s="31">
        <v>33703.951890034368</v>
      </c>
      <c r="G153" s="31">
        <v>30235.5</v>
      </c>
      <c r="H153" s="25">
        <f t="shared" si="15"/>
        <v>2410.2518900343675</v>
      </c>
    </row>
    <row r="154" spans="1:8" ht="24.95" customHeight="1" x14ac:dyDescent="0.25">
      <c r="A154" s="6" t="s">
        <v>92</v>
      </c>
      <c r="B154" s="30">
        <v>178.3</v>
      </c>
      <c r="C154" s="30">
        <v>185</v>
      </c>
      <c r="D154" s="30">
        <f t="shared" si="14"/>
        <v>104.75870238668061</v>
      </c>
      <c r="E154" s="31">
        <v>40168.5</v>
      </c>
      <c r="F154" s="31">
        <v>39659.549549549549</v>
      </c>
      <c r="G154" s="31">
        <v>37870.199999999997</v>
      </c>
      <c r="H154" s="25">
        <f t="shared" si="15"/>
        <v>-508.95045045045117</v>
      </c>
    </row>
    <row r="155" spans="1:8" ht="24.95" customHeight="1" x14ac:dyDescent="0.25">
      <c r="A155" s="6" t="s">
        <v>59</v>
      </c>
      <c r="B155" s="30">
        <v>129.69999999999999</v>
      </c>
      <c r="C155" s="30">
        <v>129.30000000000001</v>
      </c>
      <c r="D155" s="30">
        <f t="shared" si="14"/>
        <v>82.452519857824498</v>
      </c>
      <c r="E155" s="31">
        <v>31964</v>
      </c>
      <c r="F155" s="31">
        <v>31214.874967775198</v>
      </c>
      <c r="G155" s="31">
        <v>30135.1</v>
      </c>
      <c r="H155" s="25">
        <f t="shared" si="15"/>
        <v>-749.12503222480154</v>
      </c>
    </row>
    <row r="156" spans="1:8" ht="24.95" customHeight="1" x14ac:dyDescent="0.25">
      <c r="A156" s="6" t="s">
        <v>93</v>
      </c>
      <c r="B156" s="30">
        <v>442.8</v>
      </c>
      <c r="C156" s="30">
        <v>433</v>
      </c>
      <c r="D156" s="30">
        <f t="shared" si="14"/>
        <v>105.06747165199918</v>
      </c>
      <c r="E156" s="31">
        <v>41070.5</v>
      </c>
      <c r="F156" s="31">
        <v>39776.443418013856</v>
      </c>
      <c r="G156" s="31">
        <v>38974.6</v>
      </c>
      <c r="H156" s="25">
        <f t="shared" si="15"/>
        <v>-1294.056581986144</v>
      </c>
    </row>
    <row r="157" spans="1:8" ht="24.95" customHeight="1" x14ac:dyDescent="0.25">
      <c r="A157" s="6" t="s">
        <v>94</v>
      </c>
      <c r="B157" s="30">
        <v>111</v>
      </c>
      <c r="C157" s="30">
        <v>108.4</v>
      </c>
      <c r="D157" s="30">
        <f t="shared" si="14"/>
        <v>97.029818229927244</v>
      </c>
      <c r="E157" s="31">
        <v>37572.199999999997</v>
      </c>
      <c r="F157" s="31">
        <v>36733.548585485856</v>
      </c>
      <c r="G157" s="31">
        <v>35422.400000000001</v>
      </c>
      <c r="H157" s="25">
        <f t="shared" si="15"/>
        <v>-838.65141451414092</v>
      </c>
    </row>
    <row r="158" spans="1:8" ht="24.95" customHeight="1" x14ac:dyDescent="0.25">
      <c r="A158" s="6" t="s">
        <v>95</v>
      </c>
      <c r="B158" s="30">
        <v>113.4</v>
      </c>
      <c r="C158" s="30">
        <v>110.7</v>
      </c>
      <c r="D158" s="30">
        <f t="shared" si="14"/>
        <v>116.22060210130221</v>
      </c>
      <c r="E158" s="31">
        <v>37629.699999999997</v>
      </c>
      <c r="F158" s="31">
        <v>43998.795543510991</v>
      </c>
      <c r="G158" s="31">
        <v>35476.6</v>
      </c>
      <c r="H158" s="25">
        <f t="shared" si="15"/>
        <v>6369.0955435109936</v>
      </c>
    </row>
    <row r="159" spans="1:8" ht="24.95" customHeight="1" x14ac:dyDescent="0.25">
      <c r="A159" s="6" t="s">
        <v>96</v>
      </c>
      <c r="B159" s="30">
        <v>129.9</v>
      </c>
      <c r="C159" s="30">
        <v>132.5</v>
      </c>
      <c r="D159" s="30">
        <f t="shared" si="14"/>
        <v>100.00926999303255</v>
      </c>
      <c r="E159" s="31">
        <v>40168.5</v>
      </c>
      <c r="F159" s="31">
        <v>37861.509433962259</v>
      </c>
      <c r="G159" s="31">
        <v>37870.199999999997</v>
      </c>
      <c r="H159" s="25">
        <f t="shared" si="15"/>
        <v>-2306.9905660377408</v>
      </c>
    </row>
    <row r="160" spans="1:8" ht="24.95" customHeight="1" x14ac:dyDescent="0.25">
      <c r="A160" s="6" t="s">
        <v>97</v>
      </c>
      <c r="B160" s="30">
        <v>151.30000000000001</v>
      </c>
      <c r="C160" s="30">
        <v>146</v>
      </c>
      <c r="D160" s="30">
        <f t="shared" si="14"/>
        <v>83.420356434076766</v>
      </c>
      <c r="E160" s="31">
        <v>31223.1</v>
      </c>
      <c r="F160" s="31">
        <v>31581.278538812785</v>
      </c>
      <c r="G160" s="31">
        <v>30167.200000000001</v>
      </c>
      <c r="H160" s="25">
        <f t="shared" si="15"/>
        <v>358.17853881278643</v>
      </c>
    </row>
    <row r="161" spans="1:8" ht="24.95" customHeight="1" x14ac:dyDescent="0.25">
      <c r="A161" s="6" t="s">
        <v>98</v>
      </c>
      <c r="B161" s="30">
        <v>398.7</v>
      </c>
      <c r="C161" s="30">
        <v>379.3</v>
      </c>
      <c r="D161" s="30">
        <f t="shared" si="14"/>
        <v>136.11648295627086</v>
      </c>
      <c r="E161" s="31">
        <v>50346.6</v>
      </c>
      <c r="F161" s="31">
        <v>51530.978117585022</v>
      </c>
      <c r="G161" s="31">
        <v>49359.4</v>
      </c>
      <c r="H161" s="25">
        <f t="shared" si="15"/>
        <v>1184.3781175850236</v>
      </c>
    </row>
    <row r="162" spans="1:8" ht="24.95" customHeight="1" x14ac:dyDescent="0.25">
      <c r="A162" s="6" t="s">
        <v>99</v>
      </c>
      <c r="B162" s="30">
        <v>53.8</v>
      </c>
      <c r="C162" s="30">
        <v>49.5</v>
      </c>
      <c r="D162" s="30">
        <f t="shared" si="14"/>
        <v>112.53286914970046</v>
      </c>
      <c r="E162" s="31">
        <v>37572.199999999997</v>
      </c>
      <c r="F162" s="31">
        <v>42602.693602693602</v>
      </c>
      <c r="G162" s="31">
        <v>35422.400000000001</v>
      </c>
      <c r="H162" s="25">
        <f t="shared" si="15"/>
        <v>5030.4936026936048</v>
      </c>
    </row>
    <row r="163" spans="1:8" ht="24.95" customHeight="1" x14ac:dyDescent="0.25">
      <c r="A163" s="6" t="s">
        <v>100</v>
      </c>
      <c r="B163" s="30">
        <v>187.1</v>
      </c>
      <c r="C163" s="30">
        <v>243.5</v>
      </c>
      <c r="D163" s="30">
        <f t="shared" si="14"/>
        <v>81.420289204201907</v>
      </c>
      <c r="E163" s="31">
        <v>32139.7</v>
      </c>
      <c r="F163" s="31">
        <v>30824.093086926761</v>
      </c>
      <c r="G163" s="31">
        <v>31113</v>
      </c>
      <c r="H163" s="25">
        <f t="shared" si="15"/>
        <v>-1315.6069130732394</v>
      </c>
    </row>
    <row r="164" spans="1:8" ht="24.95" customHeight="1" x14ac:dyDescent="0.25">
      <c r="A164" s="6" t="s">
        <v>101</v>
      </c>
      <c r="B164" s="30">
        <v>150.80000000000001</v>
      </c>
      <c r="C164" s="30">
        <v>145.5</v>
      </c>
      <c r="D164" s="30">
        <f t="shared" si="14"/>
        <v>83.44711536454092</v>
      </c>
      <c r="E164" s="31">
        <v>30231.5</v>
      </c>
      <c r="F164" s="31">
        <v>31591.408934707903</v>
      </c>
      <c r="G164" s="31">
        <v>30231.5</v>
      </c>
      <c r="H164" s="25">
        <f t="shared" si="15"/>
        <v>1359.9089347079025</v>
      </c>
    </row>
    <row r="165" spans="1:8" ht="24.95" customHeight="1" x14ac:dyDescent="0.25">
      <c r="A165" s="6" t="s">
        <v>102</v>
      </c>
      <c r="B165" s="30">
        <v>65.8</v>
      </c>
      <c r="C165" s="30">
        <v>66</v>
      </c>
      <c r="D165" s="30">
        <f t="shared" si="14"/>
        <v>80.700955350963284</v>
      </c>
      <c r="E165" s="31">
        <v>29213.4</v>
      </c>
      <c r="F165" s="31">
        <v>30551.767676767678</v>
      </c>
      <c r="G165" s="31">
        <v>29213.4</v>
      </c>
      <c r="H165" s="25">
        <f t="shared" si="15"/>
        <v>1338.367676767677</v>
      </c>
    </row>
    <row r="166" spans="1:8" ht="24.95" customHeight="1" x14ac:dyDescent="0.25">
      <c r="A166" s="6" t="s">
        <v>173</v>
      </c>
      <c r="B166" s="30">
        <v>31.2</v>
      </c>
      <c r="C166" s="30">
        <v>29.1</v>
      </c>
      <c r="D166" s="30">
        <f t="shared" si="14"/>
        <v>76.769966409111703</v>
      </c>
      <c r="E166" s="31">
        <v>29640.400000000001</v>
      </c>
      <c r="F166" s="31">
        <v>29063.573883161509</v>
      </c>
      <c r="G166" s="31">
        <v>28638.1</v>
      </c>
      <c r="H166" s="25">
        <f t="shared" si="15"/>
        <v>-576.82611683849245</v>
      </c>
    </row>
    <row r="167" spans="1:8" ht="24.95" customHeight="1" x14ac:dyDescent="0.25">
      <c r="A167" s="6" t="s">
        <v>103</v>
      </c>
      <c r="B167" s="30">
        <v>99.7</v>
      </c>
      <c r="C167" s="30">
        <v>94.4</v>
      </c>
      <c r="D167" s="30">
        <f t="shared" si="14"/>
        <v>106.87284673354161</v>
      </c>
      <c r="E167" s="31">
        <v>40168.5</v>
      </c>
      <c r="F167" s="31">
        <v>40459.922316384182</v>
      </c>
      <c r="G167" s="31">
        <v>37870.199999999997</v>
      </c>
      <c r="H167" s="25">
        <f t="shared" si="15"/>
        <v>291.42231638418161</v>
      </c>
    </row>
    <row r="168" spans="1:8" ht="24.95" customHeight="1" x14ac:dyDescent="0.25">
      <c r="A168" s="6" t="s">
        <v>188</v>
      </c>
      <c r="B168" s="30">
        <v>114.4</v>
      </c>
      <c r="C168" s="30">
        <v>108.4</v>
      </c>
      <c r="D168" s="30">
        <f t="shared" si="14"/>
        <v>102.34926890977401</v>
      </c>
      <c r="E168" s="31">
        <v>31085.9</v>
      </c>
      <c r="F168" s="31">
        <v>38747.386223862239</v>
      </c>
      <c r="G168" s="31">
        <v>30034.7</v>
      </c>
      <c r="H168" s="25">
        <f t="shared" si="15"/>
        <v>7661.4862238622372</v>
      </c>
    </row>
    <row r="169" spans="1:8" ht="24.95" customHeight="1" x14ac:dyDescent="0.25">
      <c r="A169" s="6" t="s">
        <v>60</v>
      </c>
      <c r="B169" s="30">
        <v>51.1</v>
      </c>
      <c r="C169" s="30">
        <v>50.1</v>
      </c>
      <c r="D169" s="30">
        <f t="shared" si="14"/>
        <v>83.047492631620898</v>
      </c>
      <c r="E169" s="31">
        <v>29078</v>
      </c>
      <c r="F169" s="31">
        <v>31440.11976047904</v>
      </c>
      <c r="G169" s="31">
        <v>27414.2</v>
      </c>
      <c r="H169" s="25">
        <f t="shared" si="15"/>
        <v>2362.1197604790395</v>
      </c>
    </row>
    <row r="170" spans="1:8" ht="24.95" customHeight="1" x14ac:dyDescent="0.25">
      <c r="A170" s="6" t="s">
        <v>61</v>
      </c>
      <c r="B170" s="30"/>
      <c r="C170" s="30"/>
      <c r="D170" s="30">
        <f t="shared" si="14"/>
        <v>0</v>
      </c>
      <c r="E170" s="31"/>
      <c r="F170" s="31"/>
      <c r="G170" s="31"/>
      <c r="H170" s="25">
        <f t="shared" si="15"/>
        <v>0</v>
      </c>
    </row>
    <row r="171" spans="1:8" ht="24.95" customHeight="1" x14ac:dyDescent="0.25">
      <c r="A171" s="6" t="s">
        <v>62</v>
      </c>
      <c r="B171" s="30">
        <v>92.3</v>
      </c>
      <c r="C171" s="30">
        <v>86.6</v>
      </c>
      <c r="D171" s="30">
        <f t="shared" si="14"/>
        <v>87.509457060704648</v>
      </c>
      <c r="E171" s="31">
        <v>28082.9</v>
      </c>
      <c r="F171" s="31">
        <v>33129.330254041568</v>
      </c>
      <c r="G171" s="31">
        <v>28082.9</v>
      </c>
      <c r="H171" s="25">
        <f t="shared" si="15"/>
        <v>5046.4302540415665</v>
      </c>
    </row>
    <row r="172" spans="1:8" ht="24.95" customHeight="1" x14ac:dyDescent="0.25">
      <c r="A172" s="6" t="s">
        <v>63</v>
      </c>
      <c r="B172" s="30">
        <v>39</v>
      </c>
      <c r="C172" s="30">
        <v>33.5</v>
      </c>
      <c r="D172" s="30">
        <f t="shared" si="14"/>
        <v>74.629493979728906</v>
      </c>
      <c r="E172" s="31">
        <v>29397.4</v>
      </c>
      <c r="F172" s="31">
        <v>28253.233830845769</v>
      </c>
      <c r="G172" s="31">
        <v>27715.4</v>
      </c>
      <c r="H172" s="25">
        <f t="shared" si="15"/>
        <v>-1144.1661691542322</v>
      </c>
    </row>
    <row r="173" spans="1:8" ht="24.95" customHeight="1" x14ac:dyDescent="0.25">
      <c r="A173" s="6" t="s">
        <v>64</v>
      </c>
      <c r="B173" s="30">
        <v>181.9</v>
      </c>
      <c r="C173" s="30">
        <v>167.8</v>
      </c>
      <c r="D173" s="30">
        <f t="shared" si="14"/>
        <v>85.10935402063788</v>
      </c>
      <c r="E173" s="31">
        <v>29766.032707774797</v>
      </c>
      <c r="F173" s="31">
        <v>32220.699245133092</v>
      </c>
      <c r="G173" s="31">
        <v>29766.032707774797</v>
      </c>
      <c r="H173" s="25">
        <f t="shared" si="15"/>
        <v>2454.6665373582946</v>
      </c>
    </row>
    <row r="174" spans="1:8" ht="24.95" customHeight="1" x14ac:dyDescent="0.25">
      <c r="A174" s="6" t="s">
        <v>65</v>
      </c>
      <c r="B174" s="30">
        <v>22.6</v>
      </c>
      <c r="C174" s="30">
        <v>25</v>
      </c>
      <c r="D174" s="30">
        <f t="shared" si="14"/>
        <v>82.105059256519979</v>
      </c>
      <c r="E174" s="31">
        <v>31097.200000000001</v>
      </c>
      <c r="F174" s="31">
        <v>31083.333333333332</v>
      </c>
      <c r="G174" s="31">
        <v>31097.200000000001</v>
      </c>
      <c r="H174" s="25">
        <f t="shared" si="15"/>
        <v>-13.866666666668607</v>
      </c>
    </row>
    <row r="175" spans="1:8" ht="24.95" customHeight="1" x14ac:dyDescent="0.25">
      <c r="A175" s="6" t="s">
        <v>66</v>
      </c>
      <c r="B175" s="30">
        <v>16.2</v>
      </c>
      <c r="C175" s="30">
        <v>14.2</v>
      </c>
      <c r="D175" s="30">
        <f t="shared" si="14"/>
        <v>94.320213637469593</v>
      </c>
      <c r="E175" s="31">
        <v>32392.9</v>
      </c>
      <c r="F175" s="31">
        <v>35707.74647887324</v>
      </c>
      <c r="G175" s="31">
        <v>31449.4</v>
      </c>
      <c r="H175" s="25">
        <f t="shared" si="15"/>
        <v>3314.8464788732381</v>
      </c>
    </row>
    <row r="176" spans="1:8" ht="24.95" customHeight="1" x14ac:dyDescent="0.25">
      <c r="A176" s="6" t="s">
        <v>67</v>
      </c>
      <c r="B176" s="30">
        <v>16.100000000000001</v>
      </c>
      <c r="C176" s="30">
        <v>18.7</v>
      </c>
      <c r="D176" s="30">
        <f t="shared" si="14"/>
        <v>86.29441719968861</v>
      </c>
      <c r="E176" s="31">
        <v>31449.4</v>
      </c>
      <c r="F176" s="31">
        <v>32669.340463458113</v>
      </c>
      <c r="G176" s="31">
        <v>31449.4</v>
      </c>
      <c r="H176" s="25">
        <f t="shared" si="15"/>
        <v>1219.9404634581115</v>
      </c>
    </row>
    <row r="177" spans="1:8" ht="24.95" customHeight="1" x14ac:dyDescent="0.25">
      <c r="A177" s="6" t="s">
        <v>68</v>
      </c>
      <c r="B177" s="30">
        <v>79.599999999999994</v>
      </c>
      <c r="C177" s="30">
        <v>79</v>
      </c>
      <c r="D177" s="30">
        <f t="shared" si="14"/>
        <v>106.61481400739561</v>
      </c>
      <c r="E177" s="31">
        <v>37746.699999999997</v>
      </c>
      <c r="F177" s="31">
        <v>40362.236286919833</v>
      </c>
      <c r="G177" s="31">
        <v>36647.300000000003</v>
      </c>
      <c r="H177" s="25">
        <f t="shared" si="15"/>
        <v>2615.5362869198361</v>
      </c>
    </row>
    <row r="178" spans="1:8" ht="24.95" customHeight="1" x14ac:dyDescent="0.25">
      <c r="A178" s="6" t="s">
        <v>69</v>
      </c>
      <c r="B178" s="30">
        <v>123.2</v>
      </c>
      <c r="C178" s="30">
        <v>129.5</v>
      </c>
      <c r="D178" s="30">
        <f t="shared" si="14"/>
        <v>104.80265855615849</v>
      </c>
      <c r="E178" s="31">
        <v>42008.800000000003</v>
      </c>
      <c r="F178" s="31">
        <v>39676.190476190481</v>
      </c>
      <c r="G178" s="31">
        <v>39605.199999999997</v>
      </c>
      <c r="H178" s="25">
        <f t="shared" si="15"/>
        <v>-2332.6095238095222</v>
      </c>
    </row>
    <row r="179" spans="1:8" ht="24.95" customHeight="1" x14ac:dyDescent="0.25">
      <c r="A179" s="6" t="s">
        <v>70</v>
      </c>
      <c r="B179" s="30">
        <v>66.599999999999994</v>
      </c>
      <c r="C179" s="30">
        <v>63.5</v>
      </c>
      <c r="D179" s="30">
        <f t="shared" si="14"/>
        <v>88.779745946622739</v>
      </c>
      <c r="E179" s="31">
        <v>30454.400000000001</v>
      </c>
      <c r="F179" s="31">
        <v>33610.236220472434</v>
      </c>
      <c r="G179" s="31">
        <v>30454.400000000001</v>
      </c>
      <c r="H179" s="25">
        <f t="shared" si="15"/>
        <v>3155.8362204724326</v>
      </c>
    </row>
    <row r="180" spans="1:8" ht="36.75" customHeight="1" x14ac:dyDescent="0.25">
      <c r="A180" s="6" t="s">
        <v>71</v>
      </c>
      <c r="B180" s="30">
        <v>257.59999999999997</v>
      </c>
      <c r="C180" s="30">
        <v>246.2</v>
      </c>
      <c r="D180" s="30">
        <f t="shared" si="14"/>
        <v>109.75283999465731</v>
      </c>
      <c r="E180" s="31">
        <v>37280.300000000003</v>
      </c>
      <c r="F180" s="31">
        <v>41550.23016517736</v>
      </c>
      <c r="G180" s="31">
        <v>35147.199999999997</v>
      </c>
      <c r="H180" s="25">
        <f t="shared" si="15"/>
        <v>4269.9301651773567</v>
      </c>
    </row>
    <row r="181" spans="1:8" ht="24.95" customHeight="1" x14ac:dyDescent="0.25">
      <c r="A181" s="6" t="s">
        <v>72</v>
      </c>
      <c r="B181" s="30">
        <v>78.400000000000006</v>
      </c>
      <c r="C181" s="30">
        <v>83.4</v>
      </c>
      <c r="D181" s="30">
        <f t="shared" si="14"/>
        <v>84.237644487400189</v>
      </c>
      <c r="E181" s="31">
        <v>30213.200000000001</v>
      </c>
      <c r="F181" s="31">
        <v>31890.687450039964</v>
      </c>
      <c r="G181" s="31">
        <v>28484.5</v>
      </c>
      <c r="H181" s="25">
        <f t="shared" si="15"/>
        <v>1677.4874500399637</v>
      </c>
    </row>
    <row r="182" spans="1:8" ht="24.95" customHeight="1" x14ac:dyDescent="0.25">
      <c r="A182" s="6" t="s">
        <v>73</v>
      </c>
      <c r="B182" s="30">
        <v>19.8</v>
      </c>
      <c r="C182" s="30">
        <v>19</v>
      </c>
      <c r="D182" s="30">
        <f t="shared" si="14"/>
        <v>89.250875617380927</v>
      </c>
      <c r="E182" s="31">
        <v>35816</v>
      </c>
      <c r="F182" s="31">
        <v>33788.596491228069</v>
      </c>
      <c r="G182" s="31">
        <v>33766.699999999997</v>
      </c>
      <c r="H182" s="25">
        <f t="shared" si="15"/>
        <v>-2027.4035087719312</v>
      </c>
    </row>
    <row r="183" spans="1:8" ht="24.95" customHeight="1" x14ac:dyDescent="0.25">
      <c r="A183" s="6" t="s">
        <v>74</v>
      </c>
      <c r="B183" s="30">
        <v>262.2</v>
      </c>
      <c r="C183" s="30">
        <v>278.7</v>
      </c>
      <c r="D183" s="30">
        <f t="shared" si="14"/>
        <v>96.138846395385471</v>
      </c>
      <c r="E183" s="31">
        <v>38573.199999999997</v>
      </c>
      <c r="F183" s="31">
        <v>36396.244468365032</v>
      </c>
      <c r="G183" s="31">
        <v>36366.1</v>
      </c>
      <c r="H183" s="25">
        <f t="shared" si="15"/>
        <v>-2176.9555316349652</v>
      </c>
    </row>
    <row r="184" spans="1:8" ht="24.95" customHeight="1" x14ac:dyDescent="0.25">
      <c r="A184" s="6" t="s">
        <v>75</v>
      </c>
      <c r="B184" s="30">
        <v>78.7</v>
      </c>
      <c r="C184" s="30">
        <v>82.4</v>
      </c>
      <c r="D184" s="30">
        <f t="shared" si="14"/>
        <v>80.723961504248294</v>
      </c>
      <c r="E184" s="31">
        <v>33062.9</v>
      </c>
      <c r="F184" s="31">
        <v>30560.477346278316</v>
      </c>
      <c r="G184" s="31">
        <v>33062.9</v>
      </c>
      <c r="H184" s="25">
        <f t="shared" si="15"/>
        <v>-2502.4226537216855</v>
      </c>
    </row>
    <row r="185" spans="1:8" ht="24.95" customHeight="1" x14ac:dyDescent="0.25">
      <c r="A185" s="6" t="s">
        <v>76</v>
      </c>
      <c r="B185" s="30">
        <v>201</v>
      </c>
      <c r="C185" s="30">
        <v>203</v>
      </c>
      <c r="D185" s="30">
        <f t="shared" si="14"/>
        <v>106.31878124468402</v>
      </c>
      <c r="E185" s="31">
        <v>42556.2</v>
      </c>
      <c r="F185" s="31">
        <v>40250.164203612476</v>
      </c>
      <c r="G185" s="31">
        <v>40121.199999999997</v>
      </c>
      <c r="H185" s="25">
        <f t="shared" si="15"/>
        <v>-2306.0357963875213</v>
      </c>
    </row>
    <row r="186" spans="1:8" ht="24.95" customHeight="1" x14ac:dyDescent="0.25">
      <c r="A186" s="6" t="s">
        <v>77</v>
      </c>
      <c r="B186" s="30">
        <v>219.6</v>
      </c>
      <c r="C186" s="30">
        <v>211.2</v>
      </c>
      <c r="D186" s="30">
        <f t="shared" si="14"/>
        <v>107.65428900714045</v>
      </c>
      <c r="E186" s="31">
        <v>39850.1</v>
      </c>
      <c r="F186" s="31">
        <v>40755.76073232323</v>
      </c>
      <c r="G186" s="31">
        <v>39850.1</v>
      </c>
      <c r="H186" s="25">
        <f t="shared" si="15"/>
        <v>905.66073232323106</v>
      </c>
    </row>
    <row r="187" spans="1:8" ht="24.95" customHeight="1" x14ac:dyDescent="0.25">
      <c r="A187" s="6" t="s">
        <v>78</v>
      </c>
      <c r="B187" s="30">
        <v>101.4</v>
      </c>
      <c r="C187" s="30">
        <v>101.2</v>
      </c>
      <c r="D187" s="30">
        <f t="shared" si="14"/>
        <v>103.6516666433495</v>
      </c>
      <c r="E187" s="31">
        <v>41546.6</v>
      </c>
      <c r="F187" s="31">
        <v>39240.447957839257</v>
      </c>
      <c r="G187" s="31">
        <v>39169.4</v>
      </c>
      <c r="H187" s="25">
        <f t="shared" si="15"/>
        <v>-2306.152042160742</v>
      </c>
    </row>
    <row r="188" spans="1:8" ht="24.95" customHeight="1" x14ac:dyDescent="0.25">
      <c r="A188" s="6" t="s">
        <v>79</v>
      </c>
      <c r="B188" s="30">
        <v>20.2</v>
      </c>
      <c r="C188" s="30">
        <v>19.8</v>
      </c>
      <c r="D188" s="30">
        <f t="shared" si="14"/>
        <v>100.75974139051955</v>
      </c>
      <c r="E188" s="31">
        <v>34463.599999999999</v>
      </c>
      <c r="F188" s="31">
        <v>38145.622895622895</v>
      </c>
      <c r="G188" s="31">
        <v>34054.9</v>
      </c>
      <c r="H188" s="25">
        <f t="shared" si="15"/>
        <v>3682.0228956228966</v>
      </c>
    </row>
    <row r="189" spans="1:8" ht="24.95" customHeight="1" x14ac:dyDescent="0.25">
      <c r="A189" s="6" t="s">
        <v>80</v>
      </c>
      <c r="B189" s="30">
        <v>74.3</v>
      </c>
      <c r="C189" s="30">
        <v>70.5</v>
      </c>
      <c r="D189" s="30">
        <f t="shared" si="14"/>
        <v>96.299260381615156</v>
      </c>
      <c r="E189" s="31">
        <v>36450.5</v>
      </c>
      <c r="F189" s="31">
        <v>36456.973995271866</v>
      </c>
      <c r="G189" s="31">
        <v>36450.5</v>
      </c>
      <c r="H189" s="25">
        <f t="shared" si="15"/>
        <v>6.4739952718664426</v>
      </c>
    </row>
    <row r="190" spans="1:8" ht="24.95" customHeight="1" x14ac:dyDescent="0.25">
      <c r="A190" s="6" t="s">
        <v>81</v>
      </c>
      <c r="B190" s="30">
        <v>112.1</v>
      </c>
      <c r="C190" s="30">
        <v>111.7</v>
      </c>
      <c r="D190" s="30">
        <f t="shared" si="14"/>
        <v>102.70241501015612</v>
      </c>
      <c r="E190" s="31">
        <v>39798.699999999997</v>
      </c>
      <c r="F190" s="31">
        <v>38881.080274544904</v>
      </c>
      <c r="G190" s="31">
        <v>37864.199999999997</v>
      </c>
      <c r="H190" s="25">
        <f t="shared" si="15"/>
        <v>-917.61972545509343</v>
      </c>
    </row>
    <row r="191" spans="1:8" ht="24.95" customHeight="1" x14ac:dyDescent="0.25">
      <c r="A191" s="6" t="s">
        <v>82</v>
      </c>
      <c r="B191" s="30">
        <v>152.19999999999999</v>
      </c>
      <c r="C191" s="30">
        <v>156.19999999999999</v>
      </c>
      <c r="D191" s="30">
        <f t="shared" si="14"/>
        <v>113.83543063080906</v>
      </c>
      <c r="E191" s="31">
        <v>38258.199999999997</v>
      </c>
      <c r="F191" s="31">
        <v>43095.817328211691</v>
      </c>
      <c r="G191" s="31">
        <v>37844.1</v>
      </c>
      <c r="H191" s="25">
        <f t="shared" si="15"/>
        <v>4837.6173282116943</v>
      </c>
    </row>
    <row r="192" spans="1:8" ht="24.95" customHeight="1" x14ac:dyDescent="0.25">
      <c r="A192" s="6" t="s">
        <v>83</v>
      </c>
      <c r="B192" s="30">
        <v>348</v>
      </c>
      <c r="C192" s="30">
        <v>329.8</v>
      </c>
      <c r="D192" s="30">
        <f t="shared" si="14"/>
        <v>113.83235597561317</v>
      </c>
      <c r="E192" s="31">
        <v>36828</v>
      </c>
      <c r="F192" s="31">
        <v>43094.653325247629</v>
      </c>
      <c r="G192" s="31">
        <v>36828</v>
      </c>
      <c r="H192" s="25">
        <f t="shared" si="15"/>
        <v>6266.6533252476293</v>
      </c>
    </row>
    <row r="193" spans="1:8" ht="24.95" customHeight="1" x14ac:dyDescent="0.25">
      <c r="A193" s="6" t="s">
        <v>84</v>
      </c>
      <c r="B193" s="30">
        <v>2.7</v>
      </c>
      <c r="C193" s="30">
        <v>1.7</v>
      </c>
      <c r="D193" s="30">
        <f t="shared" si="14"/>
        <v>70.956588034336775</v>
      </c>
      <c r="E193" s="31">
        <v>26252.9</v>
      </c>
      <c r="F193" s="31">
        <v>26862.745098039217</v>
      </c>
      <c r="G193" s="31">
        <v>26252.9</v>
      </c>
      <c r="H193" s="25">
        <f t="shared" si="15"/>
        <v>609.84509803921537</v>
      </c>
    </row>
    <row r="194" spans="1:8" ht="24.95" customHeight="1" x14ac:dyDescent="0.25">
      <c r="A194" s="6" t="s">
        <v>85</v>
      </c>
      <c r="B194" s="30">
        <v>28.2</v>
      </c>
      <c r="C194" s="30">
        <v>29.4</v>
      </c>
      <c r="D194" s="30">
        <f t="shared" ref="D194" si="16">F194/$I$2*100</f>
        <v>92.079376699347577</v>
      </c>
      <c r="E194" s="31">
        <v>30245.200000000001</v>
      </c>
      <c r="F194" s="31">
        <v>34859.410430839001</v>
      </c>
      <c r="G194" s="31">
        <v>28514.6</v>
      </c>
      <c r="H194" s="25">
        <f t="shared" ref="H194" si="17">F194-E194</f>
        <v>4614.2104308390008</v>
      </c>
    </row>
    <row r="195" spans="1:8" ht="62.25" customHeight="1" x14ac:dyDescent="0.25">
      <c r="A195" s="2" t="s">
        <v>146</v>
      </c>
      <c r="B195" s="26">
        <f>SUM(B129:B194)</f>
        <v>7526.9000000000015</v>
      </c>
      <c r="C195" s="26">
        <f>SUM(C129:C194)</f>
        <v>7458.5999999999976</v>
      </c>
      <c r="D195" s="29">
        <f>F195/I2*100</f>
        <v>104.61725394896719</v>
      </c>
      <c r="E195" s="28">
        <v>37917</v>
      </c>
      <c r="F195" s="28">
        <v>39606</v>
      </c>
      <c r="G195" s="28">
        <v>36877.953925734677</v>
      </c>
      <c r="H195" s="34">
        <f>F195-E195</f>
        <v>1689</v>
      </c>
    </row>
    <row r="196" spans="1:8" s="8" customFormat="1" ht="24.95" customHeight="1" x14ac:dyDescent="0.25">
      <c r="A196" s="43" t="s">
        <v>38</v>
      </c>
      <c r="B196" s="44"/>
      <c r="C196" s="44"/>
      <c r="D196" s="44"/>
      <c r="E196" s="44"/>
      <c r="F196" s="44"/>
      <c r="G196" s="44"/>
      <c r="H196" s="50"/>
    </row>
    <row r="197" spans="1:8" s="8" customFormat="1" ht="24.95" customHeight="1" x14ac:dyDescent="0.25">
      <c r="A197" s="2" t="s">
        <v>39</v>
      </c>
      <c r="B197" s="29"/>
      <c r="C197" s="29"/>
      <c r="D197" s="29"/>
      <c r="E197" s="12"/>
      <c r="F197" s="12"/>
      <c r="G197" s="31"/>
      <c r="H197" s="31"/>
    </row>
    <row r="198" spans="1:8" s="8" customFormat="1" ht="24.95" customHeight="1" x14ac:dyDescent="0.25">
      <c r="A198" s="7" t="s">
        <v>122</v>
      </c>
      <c r="B198" s="30"/>
      <c r="C198" s="30">
        <v>2</v>
      </c>
      <c r="D198" s="30">
        <f>F198/I2*100</f>
        <v>82.08304717629035</v>
      </c>
      <c r="E198" s="31"/>
      <c r="F198" s="35">
        <v>31075</v>
      </c>
      <c r="G198" s="31"/>
      <c r="H198" s="35">
        <f>F198-E198</f>
        <v>31075</v>
      </c>
    </row>
    <row r="199" spans="1:8" s="9" customFormat="1" ht="24.95" customHeight="1" x14ac:dyDescent="0.25">
      <c r="A199" s="2" t="s">
        <v>21</v>
      </c>
      <c r="B199" s="29"/>
      <c r="C199" s="29">
        <v>2</v>
      </c>
      <c r="D199" s="29">
        <v>82.1</v>
      </c>
      <c r="E199" s="12"/>
      <c r="F199" s="10">
        <f>(F198*C198)/C199</f>
        <v>31075</v>
      </c>
      <c r="G199" s="12"/>
      <c r="H199" s="10">
        <f>F199-E199</f>
        <v>31075</v>
      </c>
    </row>
    <row r="200" spans="1:8" s="9" customFormat="1" ht="24.95" customHeight="1" x14ac:dyDescent="0.25">
      <c r="A200" s="2" t="s">
        <v>20</v>
      </c>
      <c r="B200" s="29"/>
      <c r="C200" s="29"/>
      <c r="D200" s="30"/>
      <c r="E200" s="12"/>
      <c r="F200" s="10"/>
      <c r="G200" s="31"/>
      <c r="H200" s="35"/>
    </row>
    <row r="201" spans="1:8" s="8" customFormat="1" ht="24.95" customHeight="1" x14ac:dyDescent="0.25">
      <c r="A201" s="7" t="s">
        <v>137</v>
      </c>
      <c r="B201" s="30"/>
      <c r="C201" s="30">
        <v>0.1</v>
      </c>
      <c r="D201" s="30">
        <f>F201/$I$2*100</f>
        <v>10.565798510222409</v>
      </c>
      <c r="E201" s="31"/>
      <c r="F201" s="35">
        <v>4000</v>
      </c>
      <c r="G201" s="31"/>
      <c r="H201" s="35">
        <f>F201-E201</f>
        <v>4000</v>
      </c>
    </row>
    <row r="202" spans="1:8" s="8" customFormat="1" ht="24.95" customHeight="1" x14ac:dyDescent="0.25">
      <c r="A202" s="7" t="s">
        <v>138</v>
      </c>
      <c r="B202" s="30"/>
      <c r="C202" s="30">
        <v>1</v>
      </c>
      <c r="D202" s="30">
        <f>F202/$I$2*100</f>
        <v>59.388504411220879</v>
      </c>
      <c r="E202" s="31"/>
      <c r="F202" s="35">
        <v>22483.3</v>
      </c>
      <c r="G202" s="31"/>
      <c r="H202" s="35">
        <f t="shared" ref="H202:H203" si="18">F202-E202</f>
        <v>22483.3</v>
      </c>
    </row>
    <row r="203" spans="1:8" s="8" customFormat="1" ht="24.95" customHeight="1" x14ac:dyDescent="0.25">
      <c r="A203" s="2" t="s">
        <v>40</v>
      </c>
      <c r="B203" s="29"/>
      <c r="C203" s="29">
        <f>SUM(C201:C202)</f>
        <v>1.1000000000000001</v>
      </c>
      <c r="D203" s="29">
        <f>F203/I2*100</f>
        <v>54.950076602039189</v>
      </c>
      <c r="E203" s="12"/>
      <c r="F203" s="10">
        <f>(F201*C201+F202*C202)/C203</f>
        <v>20802.999999999996</v>
      </c>
      <c r="G203" s="12"/>
      <c r="H203" s="10">
        <f t="shared" si="18"/>
        <v>20802.999999999996</v>
      </c>
    </row>
    <row r="204" spans="1:8" s="9" customFormat="1" ht="24.95" customHeight="1" x14ac:dyDescent="0.25">
      <c r="A204" s="2" t="s">
        <v>41</v>
      </c>
      <c r="B204" s="30"/>
      <c r="C204" s="30"/>
      <c r="D204" s="30"/>
      <c r="E204" s="31"/>
      <c r="F204" s="35"/>
      <c r="G204" s="31"/>
      <c r="H204" s="35"/>
    </row>
    <row r="205" spans="1:8" s="8" customFormat="1" ht="24.95" customHeight="1" x14ac:dyDescent="0.25">
      <c r="A205" s="7" t="s">
        <v>139</v>
      </c>
      <c r="B205" s="30"/>
      <c r="C205" s="30">
        <v>1</v>
      </c>
      <c r="D205" s="30">
        <f>F205/$I$2*100</f>
        <v>61.017486396534416</v>
      </c>
      <c r="E205" s="31"/>
      <c r="F205" s="35">
        <v>23100</v>
      </c>
      <c r="G205" s="31"/>
      <c r="H205" s="35">
        <f>F205-E205</f>
        <v>23100</v>
      </c>
    </row>
    <row r="206" spans="1:8" s="8" customFormat="1" ht="24.95" customHeight="1" x14ac:dyDescent="0.25">
      <c r="A206" s="7" t="s">
        <v>140</v>
      </c>
      <c r="B206" s="30"/>
      <c r="C206" s="30">
        <v>1</v>
      </c>
      <c r="D206" s="30">
        <f t="shared" ref="D206:D207" si="19">F206/$I$2*100</f>
        <v>71.363252152781456</v>
      </c>
      <c r="E206" s="31"/>
      <c r="F206" s="35">
        <v>27016.7</v>
      </c>
      <c r="G206" s="31"/>
      <c r="H206" s="35">
        <f t="shared" ref="H206:H208" si="20">F206-E206</f>
        <v>27016.7</v>
      </c>
    </row>
    <row r="207" spans="1:8" s="8" customFormat="1" ht="24.95" customHeight="1" x14ac:dyDescent="0.25">
      <c r="A207" s="7" t="s">
        <v>194</v>
      </c>
      <c r="B207" s="30"/>
      <c r="C207" s="30">
        <v>0.7</v>
      </c>
      <c r="D207" s="30">
        <f t="shared" si="19"/>
        <v>58.049025305087433</v>
      </c>
      <c r="E207" s="31"/>
      <c r="F207" s="35">
        <v>21976.2</v>
      </c>
      <c r="G207" s="31"/>
      <c r="H207" s="35">
        <f t="shared" si="20"/>
        <v>21976.2</v>
      </c>
    </row>
    <row r="208" spans="1:8" s="8" customFormat="1" ht="24.95" customHeight="1" x14ac:dyDescent="0.25">
      <c r="A208" s="2" t="s">
        <v>21</v>
      </c>
      <c r="B208" s="29"/>
      <c r="C208" s="29">
        <f>SUM(C205:C207)</f>
        <v>2.7</v>
      </c>
      <c r="D208" s="29">
        <f>F208/I2*100</f>
        <v>64.079650467732236</v>
      </c>
      <c r="E208" s="12"/>
      <c r="F208" s="10">
        <f>(F205*C205+F206*C206+F207*C207)/C208</f>
        <v>24259.27407407407</v>
      </c>
      <c r="G208" s="12"/>
      <c r="H208" s="10">
        <f t="shared" si="20"/>
        <v>24259.27407407407</v>
      </c>
    </row>
    <row r="209" spans="1:8" s="8" customFormat="1" ht="24.95" customHeight="1" x14ac:dyDescent="0.25">
      <c r="A209" s="2" t="s">
        <v>213</v>
      </c>
      <c r="B209" s="29"/>
      <c r="C209" s="29"/>
      <c r="D209" s="29"/>
      <c r="E209" s="12"/>
      <c r="F209" s="10"/>
      <c r="G209" s="12"/>
      <c r="H209" s="10"/>
    </row>
    <row r="210" spans="1:8" s="8" customFormat="1" ht="24.95" customHeight="1" x14ac:dyDescent="0.25">
      <c r="A210" s="7" t="s">
        <v>214</v>
      </c>
      <c r="B210" s="29"/>
      <c r="C210" s="30">
        <v>0.1</v>
      </c>
      <c r="D210" s="30">
        <f>F210/I2*100</f>
        <v>31.25706587775371</v>
      </c>
      <c r="E210" s="31"/>
      <c r="F210" s="35">
        <v>11833.3</v>
      </c>
      <c r="G210" s="31"/>
      <c r="H210" s="35">
        <f>F210-E210</f>
        <v>11833.3</v>
      </c>
    </row>
    <row r="211" spans="1:8" s="8" customFormat="1" ht="24.95" customHeight="1" x14ac:dyDescent="0.25">
      <c r="A211" s="2" t="s">
        <v>21</v>
      </c>
      <c r="B211" s="29"/>
      <c r="C211" s="29">
        <v>0.1</v>
      </c>
      <c r="D211" s="29">
        <f>F211/I2*100</f>
        <v>31.25706587775371</v>
      </c>
      <c r="E211" s="12"/>
      <c r="F211" s="10">
        <f>F210*C210/C211</f>
        <v>11833.3</v>
      </c>
      <c r="G211" s="12"/>
      <c r="H211" s="10">
        <f>F211-E211</f>
        <v>11833.3</v>
      </c>
    </row>
    <row r="212" spans="1:8" s="8" customFormat="1" ht="24.95" customHeight="1" x14ac:dyDescent="0.25">
      <c r="A212" s="2" t="s">
        <v>42</v>
      </c>
      <c r="B212" s="30"/>
      <c r="C212" s="30"/>
      <c r="D212" s="30"/>
      <c r="E212" s="31"/>
      <c r="F212" s="35"/>
      <c r="G212" s="31"/>
      <c r="H212" s="35"/>
    </row>
    <row r="213" spans="1:8" s="8" customFormat="1" ht="24.95" customHeight="1" x14ac:dyDescent="0.25">
      <c r="A213" s="7" t="s">
        <v>196</v>
      </c>
      <c r="B213" s="30"/>
      <c r="C213" s="30">
        <v>0.5</v>
      </c>
      <c r="D213" s="30">
        <f>F213/I2*100</f>
        <v>72.111574832267948</v>
      </c>
      <c r="E213" s="31"/>
      <c r="F213" s="35">
        <v>27300</v>
      </c>
      <c r="G213" s="31"/>
      <c r="H213" s="35">
        <f>F213-E213</f>
        <v>27300</v>
      </c>
    </row>
    <row r="214" spans="1:8" s="9" customFormat="1" ht="24.95" customHeight="1" x14ac:dyDescent="0.25">
      <c r="A214" s="2" t="s">
        <v>21</v>
      </c>
      <c r="B214" s="29"/>
      <c r="C214" s="29">
        <f>C213</f>
        <v>0.5</v>
      </c>
      <c r="D214" s="29">
        <f t="shared" ref="D214" si="21">D213</f>
        <v>72.111574832267948</v>
      </c>
      <c r="E214" s="29"/>
      <c r="F214" s="10">
        <f>(F213*C213)/C214</f>
        <v>27300</v>
      </c>
      <c r="G214" s="29"/>
      <c r="H214" s="10">
        <f>F214-E214</f>
        <v>27300</v>
      </c>
    </row>
    <row r="215" spans="1:8" s="8" customFormat="1" ht="49.5" customHeight="1" x14ac:dyDescent="0.25">
      <c r="A215" s="7" t="s">
        <v>189</v>
      </c>
      <c r="B215" s="30"/>
      <c r="C215" s="30">
        <v>6</v>
      </c>
      <c r="D215" s="30">
        <f>F215/$I$2*100</f>
        <v>88.789423635691264</v>
      </c>
      <c r="E215" s="31"/>
      <c r="F215" s="35">
        <v>33613.9</v>
      </c>
      <c r="G215" s="31"/>
      <c r="H215" s="35">
        <f>F215-E215</f>
        <v>33613.9</v>
      </c>
    </row>
    <row r="216" spans="1:8" s="8" customFormat="1" ht="49.5" customHeight="1" x14ac:dyDescent="0.25">
      <c r="A216" s="7" t="s">
        <v>123</v>
      </c>
      <c r="B216" s="30"/>
      <c r="C216" s="30">
        <v>2.6</v>
      </c>
      <c r="D216" s="30">
        <f t="shared" ref="D216:D238" si="22">F216/$I$2*100</f>
        <v>88.133023403243698</v>
      </c>
      <c r="E216" s="31"/>
      <c r="F216" s="35">
        <v>33365.4</v>
      </c>
      <c r="G216" s="31"/>
      <c r="H216" s="35">
        <f t="shared" ref="H216:H239" si="23">F216-E216</f>
        <v>33365.4</v>
      </c>
    </row>
    <row r="217" spans="1:8" s="8" customFormat="1" ht="49.5" customHeight="1" x14ac:dyDescent="0.25">
      <c r="A217" s="7" t="s">
        <v>124</v>
      </c>
      <c r="B217" s="30"/>
      <c r="C217" s="30">
        <v>3.9</v>
      </c>
      <c r="D217" s="30">
        <f t="shared" si="22"/>
        <v>84.086058428865755</v>
      </c>
      <c r="E217" s="31"/>
      <c r="F217" s="35">
        <v>31833.3</v>
      </c>
      <c r="G217" s="31"/>
      <c r="H217" s="35">
        <f t="shared" si="23"/>
        <v>31833.3</v>
      </c>
    </row>
    <row r="218" spans="1:8" s="8" customFormat="1" ht="49.5" customHeight="1" x14ac:dyDescent="0.25">
      <c r="A218" s="7" t="s">
        <v>125</v>
      </c>
      <c r="B218" s="30"/>
      <c r="C218" s="30">
        <v>0.8</v>
      </c>
      <c r="D218" s="30">
        <f t="shared" si="22"/>
        <v>16.289027418247134</v>
      </c>
      <c r="E218" s="31"/>
      <c r="F218" s="35">
        <v>6166.7</v>
      </c>
      <c r="G218" s="31"/>
      <c r="H218" s="35">
        <f t="shared" si="23"/>
        <v>6166.7</v>
      </c>
    </row>
    <row r="219" spans="1:8" s="8" customFormat="1" ht="49.5" customHeight="1" x14ac:dyDescent="0.25">
      <c r="A219" s="7" t="s">
        <v>126</v>
      </c>
      <c r="B219" s="30"/>
      <c r="C219" s="30">
        <v>1</v>
      </c>
      <c r="D219" s="30">
        <f t="shared" si="22"/>
        <v>116.00375085847112</v>
      </c>
      <c r="E219" s="31"/>
      <c r="F219" s="35">
        <v>43916.7</v>
      </c>
      <c r="G219" s="31"/>
      <c r="H219" s="35">
        <f t="shared" si="23"/>
        <v>43916.7</v>
      </c>
    </row>
    <row r="220" spans="1:8" s="8" customFormat="1" ht="49.5" customHeight="1" x14ac:dyDescent="0.25">
      <c r="A220" s="7" t="s">
        <v>190</v>
      </c>
      <c r="B220" s="30"/>
      <c r="C220" s="30">
        <v>1</v>
      </c>
      <c r="D220" s="30">
        <f t="shared" si="22"/>
        <v>120.75836018807121</v>
      </c>
      <c r="E220" s="31"/>
      <c r="F220" s="35">
        <v>45716.7</v>
      </c>
      <c r="G220" s="31"/>
      <c r="H220" s="35">
        <f t="shared" si="23"/>
        <v>45716.7</v>
      </c>
    </row>
    <row r="221" spans="1:8" s="8" customFormat="1" ht="49.5" customHeight="1" x14ac:dyDescent="0.25">
      <c r="A221" s="7" t="s">
        <v>191</v>
      </c>
      <c r="B221" s="30"/>
      <c r="C221" s="30">
        <v>1</v>
      </c>
      <c r="D221" s="30">
        <f t="shared" si="22"/>
        <v>92.450736964446094</v>
      </c>
      <c r="E221" s="31"/>
      <c r="F221" s="35">
        <v>35000</v>
      </c>
      <c r="G221" s="31"/>
      <c r="H221" s="35">
        <f t="shared" si="23"/>
        <v>35000</v>
      </c>
    </row>
    <row r="222" spans="1:8" s="8" customFormat="1" ht="49.5" customHeight="1" x14ac:dyDescent="0.25">
      <c r="A222" s="7" t="s">
        <v>127</v>
      </c>
      <c r="B222" s="30"/>
      <c r="C222" s="30">
        <v>1</v>
      </c>
      <c r="D222" s="30">
        <f t="shared" si="22"/>
        <v>99.758835649004169</v>
      </c>
      <c r="E222" s="31"/>
      <c r="F222" s="35">
        <v>37766.699999999997</v>
      </c>
      <c r="G222" s="31"/>
      <c r="H222" s="35">
        <f t="shared" si="23"/>
        <v>37766.699999999997</v>
      </c>
    </row>
    <row r="223" spans="1:8" s="8" customFormat="1" ht="49.5" customHeight="1" x14ac:dyDescent="0.25">
      <c r="A223" s="7" t="s">
        <v>128</v>
      </c>
      <c r="B223" s="30"/>
      <c r="C223" s="30">
        <v>3</v>
      </c>
      <c r="D223" s="30">
        <f t="shared" si="22"/>
        <v>82.119763326113372</v>
      </c>
      <c r="E223" s="31"/>
      <c r="F223" s="35">
        <v>31088.9</v>
      </c>
      <c r="G223" s="31"/>
      <c r="H223" s="35">
        <f t="shared" si="23"/>
        <v>31088.9</v>
      </c>
    </row>
    <row r="224" spans="1:8" s="8" customFormat="1" ht="49.5" customHeight="1" x14ac:dyDescent="0.25">
      <c r="A224" s="7" t="s">
        <v>166</v>
      </c>
      <c r="B224" s="30"/>
      <c r="C224" s="30">
        <v>3.8</v>
      </c>
      <c r="D224" s="30">
        <f t="shared" si="22"/>
        <v>81.328913307623225</v>
      </c>
      <c r="E224" s="31"/>
      <c r="F224" s="35">
        <v>30789.5</v>
      </c>
      <c r="G224" s="31"/>
      <c r="H224" s="35">
        <f t="shared" si="23"/>
        <v>30789.5</v>
      </c>
    </row>
    <row r="225" spans="1:8" s="8" customFormat="1" ht="49.5" customHeight="1" x14ac:dyDescent="0.25">
      <c r="A225" s="7" t="s">
        <v>167</v>
      </c>
      <c r="B225" s="30"/>
      <c r="C225" s="30">
        <v>1.4</v>
      </c>
      <c r="D225" s="30">
        <f t="shared" si="22"/>
        <v>144.27333720745946</v>
      </c>
      <c r="E225" s="31"/>
      <c r="F225" s="35">
        <v>54619</v>
      </c>
      <c r="G225" s="31"/>
      <c r="H225" s="35">
        <f t="shared" si="23"/>
        <v>54619</v>
      </c>
    </row>
    <row r="226" spans="1:8" s="8" customFormat="1" ht="49.5" customHeight="1" x14ac:dyDescent="0.25">
      <c r="A226" s="7" t="s">
        <v>129</v>
      </c>
      <c r="B226" s="30"/>
      <c r="C226" s="30">
        <v>1.1000000000000001</v>
      </c>
      <c r="D226" s="30">
        <f t="shared" si="22"/>
        <v>141.39759099793966</v>
      </c>
      <c r="E226" s="31"/>
      <c r="F226" s="35">
        <v>53530.3</v>
      </c>
      <c r="G226" s="31"/>
      <c r="H226" s="35">
        <f t="shared" si="23"/>
        <v>53530.3</v>
      </c>
    </row>
    <row r="227" spans="1:8" s="8" customFormat="1" ht="49.5" customHeight="1" x14ac:dyDescent="0.25">
      <c r="A227" s="7" t="s">
        <v>130</v>
      </c>
      <c r="B227" s="30"/>
      <c r="C227" s="30">
        <v>2</v>
      </c>
      <c r="D227" s="30">
        <f t="shared" si="22"/>
        <v>82.281155898357014</v>
      </c>
      <c r="E227" s="31"/>
      <c r="F227" s="35">
        <v>31150</v>
      </c>
      <c r="G227" s="31"/>
      <c r="H227" s="35">
        <f t="shared" si="23"/>
        <v>31150</v>
      </c>
    </row>
    <row r="228" spans="1:8" s="8" customFormat="1" ht="49.5" customHeight="1" x14ac:dyDescent="0.25">
      <c r="A228" s="7" t="s">
        <v>168</v>
      </c>
      <c r="B228" s="30"/>
      <c r="C228" s="30">
        <v>2.5</v>
      </c>
      <c r="D228" s="30">
        <f t="shared" si="22"/>
        <v>94.757514924190403</v>
      </c>
      <c r="E228" s="31"/>
      <c r="F228" s="35">
        <v>35873.300000000003</v>
      </c>
      <c r="G228" s="31"/>
      <c r="H228" s="35">
        <f t="shared" si="23"/>
        <v>35873.300000000003</v>
      </c>
    </row>
    <row r="229" spans="1:8" s="8" customFormat="1" ht="49.5" customHeight="1" x14ac:dyDescent="0.25">
      <c r="A229" s="7" t="s">
        <v>169</v>
      </c>
      <c r="B229" s="30"/>
      <c r="C229" s="30">
        <v>1</v>
      </c>
      <c r="D229" s="30">
        <f t="shared" si="22"/>
        <v>73.21226689207036</v>
      </c>
      <c r="E229" s="31"/>
      <c r="F229" s="35">
        <v>27716.7</v>
      </c>
      <c r="G229" s="31"/>
      <c r="H229" s="35">
        <f t="shared" si="23"/>
        <v>27716.7</v>
      </c>
    </row>
    <row r="230" spans="1:8" s="8" customFormat="1" ht="49.5" customHeight="1" x14ac:dyDescent="0.25">
      <c r="A230" s="7" t="s">
        <v>170</v>
      </c>
      <c r="B230" s="30"/>
      <c r="C230" s="30">
        <v>0.8</v>
      </c>
      <c r="D230" s="30">
        <f t="shared" si="22"/>
        <v>100.65032489830419</v>
      </c>
      <c r="E230" s="31"/>
      <c r="F230" s="35">
        <v>38104.199999999997</v>
      </c>
      <c r="G230" s="31"/>
      <c r="H230" s="35">
        <f t="shared" si="23"/>
        <v>38104.199999999997</v>
      </c>
    </row>
    <row r="231" spans="1:8" s="8" customFormat="1" ht="49.5" customHeight="1" x14ac:dyDescent="0.25">
      <c r="A231" s="7" t="s">
        <v>131</v>
      </c>
      <c r="B231" s="30"/>
      <c r="C231" s="30">
        <v>1</v>
      </c>
      <c r="D231" s="30">
        <f t="shared" si="22"/>
        <v>82.633261133710178</v>
      </c>
      <c r="E231" s="31"/>
      <c r="F231" s="35">
        <v>31283.3</v>
      </c>
      <c r="G231" s="31"/>
      <c r="H231" s="35">
        <f t="shared" si="23"/>
        <v>31283.3</v>
      </c>
    </row>
    <row r="232" spans="1:8" s="8" customFormat="1" ht="49.5" customHeight="1" x14ac:dyDescent="0.25">
      <c r="A232" s="7" t="s">
        <v>132</v>
      </c>
      <c r="B232" s="30"/>
      <c r="C232" s="30">
        <v>0.7</v>
      </c>
      <c r="D232" s="30">
        <f t="shared" si="22"/>
        <v>83.331396270273117</v>
      </c>
      <c r="E232" s="31"/>
      <c r="F232" s="35">
        <v>31547.599999999999</v>
      </c>
      <c r="G232" s="31"/>
      <c r="H232" s="35">
        <f t="shared" si="23"/>
        <v>31547.599999999999</v>
      </c>
    </row>
    <row r="233" spans="1:8" s="8" customFormat="1" ht="49.5" customHeight="1" x14ac:dyDescent="0.25">
      <c r="A233" s="7" t="s">
        <v>133</v>
      </c>
      <c r="B233" s="30"/>
      <c r="C233" s="30">
        <v>2</v>
      </c>
      <c r="D233" s="30">
        <f t="shared" si="22"/>
        <v>87.321834222621391</v>
      </c>
      <c r="E233" s="31"/>
      <c r="F233" s="35">
        <v>33058.300000000003</v>
      </c>
      <c r="G233" s="31"/>
      <c r="H233" s="35">
        <f t="shared" si="23"/>
        <v>33058.300000000003</v>
      </c>
    </row>
    <row r="234" spans="1:8" s="8" customFormat="1" ht="49.5" customHeight="1" x14ac:dyDescent="0.25">
      <c r="A234" s="7" t="s">
        <v>134</v>
      </c>
      <c r="B234" s="30"/>
      <c r="C234" s="30">
        <v>2.5</v>
      </c>
      <c r="D234" s="30">
        <f t="shared" si="22"/>
        <v>98.543768820328594</v>
      </c>
      <c r="E234" s="31"/>
      <c r="F234" s="35">
        <v>37306.699999999997</v>
      </c>
      <c r="G234" s="31"/>
      <c r="H234" s="35">
        <f t="shared" si="23"/>
        <v>37306.699999999997</v>
      </c>
    </row>
    <row r="235" spans="1:8" s="8" customFormat="1" ht="49.5" customHeight="1" x14ac:dyDescent="0.25">
      <c r="A235" s="7" t="s">
        <v>215</v>
      </c>
      <c r="B235" s="30"/>
      <c r="C235" s="30">
        <v>0.2</v>
      </c>
      <c r="D235" s="30">
        <f t="shared" si="22"/>
        <v>67.576998256643236</v>
      </c>
      <c r="E235" s="31"/>
      <c r="F235" s="35">
        <v>25583.3</v>
      </c>
      <c r="G235" s="31"/>
      <c r="H235" s="35">
        <f t="shared" si="23"/>
        <v>25583.3</v>
      </c>
    </row>
    <row r="236" spans="1:8" s="8" customFormat="1" ht="25.5" customHeight="1" x14ac:dyDescent="0.25">
      <c r="A236" s="7" t="s">
        <v>192</v>
      </c>
      <c r="B236" s="30"/>
      <c r="C236" s="30">
        <v>1.8</v>
      </c>
      <c r="D236" s="30">
        <f t="shared" si="22"/>
        <v>62.269797664958524</v>
      </c>
      <c r="E236" s="31"/>
      <c r="F236" s="35">
        <v>23574.1</v>
      </c>
      <c r="G236" s="31"/>
      <c r="H236" s="35">
        <f t="shared" si="23"/>
        <v>23574.1</v>
      </c>
    </row>
    <row r="237" spans="1:8" s="8" customFormat="1" ht="25.5" customHeight="1" x14ac:dyDescent="0.25">
      <c r="A237" s="7" t="s">
        <v>193</v>
      </c>
      <c r="B237" s="30"/>
      <c r="C237" s="30">
        <v>1</v>
      </c>
      <c r="D237" s="30">
        <f t="shared" si="22"/>
        <v>114.77098631729092</v>
      </c>
      <c r="E237" s="31"/>
      <c r="F237" s="35">
        <v>43450</v>
      </c>
      <c r="G237" s="31"/>
      <c r="H237" s="35">
        <f t="shared" si="23"/>
        <v>43450</v>
      </c>
    </row>
    <row r="238" spans="1:8" s="8" customFormat="1" ht="25.5" customHeight="1" x14ac:dyDescent="0.25">
      <c r="A238" s="7" t="s">
        <v>171</v>
      </c>
      <c r="B238" s="30"/>
      <c r="C238" s="30">
        <v>2.8</v>
      </c>
      <c r="D238" s="30">
        <f t="shared" si="22"/>
        <v>94.415975487347453</v>
      </c>
      <c r="E238" s="31"/>
      <c r="F238" s="35">
        <v>35744</v>
      </c>
      <c r="G238" s="31"/>
      <c r="H238" s="35">
        <f t="shared" si="23"/>
        <v>35744</v>
      </c>
    </row>
    <row r="239" spans="1:8" s="8" customFormat="1" ht="20.45" customHeight="1" x14ac:dyDescent="0.25">
      <c r="A239" s="2" t="s">
        <v>21</v>
      </c>
      <c r="B239" s="30"/>
      <c r="C239" s="29">
        <f>SUM(C215:C238)</f>
        <v>44.9</v>
      </c>
      <c r="D239" s="29">
        <f>F239/I2*100</f>
        <v>90.571132002944751</v>
      </c>
      <c r="E239" s="12"/>
      <c r="F239" s="10">
        <f>(F217*C217+F218*C218+F219*C219+F220*C220+F221*C221+F222*C222+F223*C223+F224*C224+F225*C225+F226*C226+F227*C227+F228*C228+F229*C229+F230*C230+F231*C231+F232*C232+F233*C233+F234*C234+F235*C235+F236*C236+F237*C237+F238*C238+F215*C215+F216*C216)/C239</f>
        <v>34288.419153674826</v>
      </c>
      <c r="G239" s="12"/>
      <c r="H239" s="10">
        <f t="shared" si="23"/>
        <v>34288.419153674826</v>
      </c>
    </row>
    <row r="240" spans="1:8" s="9" customFormat="1" ht="24.95" customHeight="1" x14ac:dyDescent="0.25">
      <c r="A240" s="2" t="s">
        <v>135</v>
      </c>
      <c r="B240" s="29"/>
      <c r="C240" s="29"/>
      <c r="D240" s="29"/>
      <c r="E240" s="12"/>
      <c r="F240" s="10"/>
      <c r="G240" s="12"/>
      <c r="H240" s="10"/>
    </row>
    <row r="241" spans="1:8" s="9" customFormat="1" ht="34.5" customHeight="1" x14ac:dyDescent="0.25">
      <c r="A241" s="7" t="s">
        <v>141</v>
      </c>
      <c r="B241" s="30"/>
      <c r="C241" s="30">
        <v>1.7</v>
      </c>
      <c r="D241" s="30">
        <f>F241/I2*100</f>
        <v>144.34756194199377</v>
      </c>
      <c r="E241" s="31"/>
      <c r="F241" s="35">
        <v>54647.1</v>
      </c>
      <c r="G241" s="31"/>
      <c r="H241" s="35">
        <f>F241-E241</f>
        <v>54647.1</v>
      </c>
    </row>
    <row r="242" spans="1:8" s="9" customFormat="1" ht="24.95" customHeight="1" x14ac:dyDescent="0.25">
      <c r="A242" s="2" t="s">
        <v>21</v>
      </c>
      <c r="B242" s="29"/>
      <c r="C242" s="29">
        <f>SUM(C241)</f>
        <v>1.7</v>
      </c>
      <c r="D242" s="29">
        <f>F242/I2*100</f>
        <v>144.34756194199377</v>
      </c>
      <c r="E242" s="12"/>
      <c r="F242" s="10">
        <f>(F241*C241)/C242</f>
        <v>54647.1</v>
      </c>
      <c r="G242" s="12"/>
      <c r="H242" s="35">
        <f>F242-E242</f>
        <v>54647.1</v>
      </c>
    </row>
    <row r="243" spans="1:8" s="8" customFormat="1" ht="24.95" customHeight="1" x14ac:dyDescent="0.25">
      <c r="A243" s="2" t="s">
        <v>23</v>
      </c>
      <c r="B243" s="30"/>
      <c r="C243" s="30"/>
      <c r="D243" s="30"/>
      <c r="E243" s="31"/>
      <c r="F243" s="35"/>
      <c r="G243" s="31"/>
      <c r="H243" s="35"/>
    </row>
    <row r="244" spans="1:8" s="8" customFormat="1" ht="24.95" customHeight="1" x14ac:dyDescent="0.25">
      <c r="A244" s="7" t="s">
        <v>142</v>
      </c>
      <c r="B244" s="30"/>
      <c r="C244" s="30">
        <v>0.8</v>
      </c>
      <c r="D244" s="30">
        <f>F244/$I$2*100</f>
        <v>123.5427122404776</v>
      </c>
      <c r="E244" s="31"/>
      <c r="F244" s="35">
        <v>46770.8</v>
      </c>
      <c r="G244" s="31"/>
      <c r="H244" s="35">
        <f>F244-E244</f>
        <v>46770.8</v>
      </c>
    </row>
    <row r="245" spans="1:8" s="8" customFormat="1" ht="24.95" customHeight="1" x14ac:dyDescent="0.25">
      <c r="A245" s="7" t="s">
        <v>143</v>
      </c>
      <c r="B245" s="30"/>
      <c r="C245" s="30">
        <v>0.5</v>
      </c>
      <c r="D245" s="30">
        <f t="shared" ref="D245:D248" si="24">F245/$I$2*100</f>
        <v>110.76469966717735</v>
      </c>
      <c r="E245" s="31"/>
      <c r="F245" s="35">
        <v>41933.300000000003</v>
      </c>
      <c r="G245" s="31"/>
      <c r="H245" s="35">
        <f t="shared" ref="H245:H249" si="25">F245-E245</f>
        <v>41933.300000000003</v>
      </c>
    </row>
    <row r="246" spans="1:8" s="8" customFormat="1" ht="33.75" customHeight="1" x14ac:dyDescent="0.25">
      <c r="A246" s="7" t="s">
        <v>136</v>
      </c>
      <c r="B246" s="30"/>
      <c r="C246" s="30">
        <v>1</v>
      </c>
      <c r="D246" s="30">
        <f t="shared" si="24"/>
        <v>106.36245971789317</v>
      </c>
      <c r="E246" s="31"/>
      <c r="F246" s="35">
        <v>40266.699999999997</v>
      </c>
      <c r="G246" s="31"/>
      <c r="H246" s="35">
        <f t="shared" si="25"/>
        <v>40266.699999999997</v>
      </c>
    </row>
    <row r="247" spans="1:8" s="8" customFormat="1" ht="35.25" customHeight="1" x14ac:dyDescent="0.25">
      <c r="A247" s="7" t="s">
        <v>144</v>
      </c>
      <c r="B247" s="30"/>
      <c r="C247" s="30">
        <v>1</v>
      </c>
      <c r="D247" s="30">
        <f t="shared" si="24"/>
        <v>119.34941095673307</v>
      </c>
      <c r="E247" s="31"/>
      <c r="F247" s="35">
        <v>45183.3</v>
      </c>
      <c r="G247" s="31"/>
      <c r="H247" s="35">
        <f t="shared" si="25"/>
        <v>45183.3</v>
      </c>
    </row>
    <row r="248" spans="1:8" s="8" customFormat="1" ht="35.25" customHeight="1" x14ac:dyDescent="0.25">
      <c r="A248" s="7" t="s">
        <v>145</v>
      </c>
      <c r="B248" s="30"/>
      <c r="C248" s="30">
        <v>0.5</v>
      </c>
      <c r="D248" s="30">
        <f t="shared" si="24"/>
        <v>106.36245971789317</v>
      </c>
      <c r="E248" s="31"/>
      <c r="F248" s="35">
        <v>40266.699999999997</v>
      </c>
      <c r="G248" s="31"/>
      <c r="H248" s="35">
        <f t="shared" si="25"/>
        <v>40266.699999999997</v>
      </c>
    </row>
    <row r="249" spans="1:8" s="9" customFormat="1" ht="24.95" customHeight="1" x14ac:dyDescent="0.25">
      <c r="A249" s="2" t="s">
        <v>21</v>
      </c>
      <c r="B249" s="29"/>
      <c r="C249" s="29">
        <f>SUM(C244:C248)</f>
        <v>3.8</v>
      </c>
      <c r="D249" s="29">
        <f>F249/I2*100</f>
        <v>113.97621583145884</v>
      </c>
      <c r="E249" s="12"/>
      <c r="F249" s="10">
        <f>(F244*C244+F245*C245+F246*C246+F247*C247+F248*C248)/C249</f>
        <v>43149.11578947369</v>
      </c>
      <c r="G249" s="12"/>
      <c r="H249" s="10">
        <f t="shared" si="25"/>
        <v>43149.11578947369</v>
      </c>
    </row>
    <row r="250" spans="1:8" ht="67.5" customHeight="1" x14ac:dyDescent="0.25">
      <c r="A250" s="2" t="s">
        <v>147</v>
      </c>
      <c r="B250" s="29"/>
      <c r="C250" s="29">
        <f>C199+C203+C208+C214+C239+C242+C249+C211</f>
        <v>56.800000000000004</v>
      </c>
      <c r="D250" s="29">
        <f>F250/I2*100</f>
        <v>91.231549846386656</v>
      </c>
      <c r="E250" s="12"/>
      <c r="F250" s="39">
        <f>(F199*C199+F203*C203+F208*C208+F211*C211+F214*C214+F239*C239+F242*C242+F249*C249)/C250</f>
        <v>34538.440140845058</v>
      </c>
      <c r="G250" s="12"/>
      <c r="H250" s="10">
        <f t="shared" ref="H250" si="26">F250-G250</f>
        <v>34538.440140845058</v>
      </c>
    </row>
    <row r="251" spans="1:8" ht="24.95" customHeight="1" x14ac:dyDescent="0.25">
      <c r="A251" s="43" t="s">
        <v>158</v>
      </c>
      <c r="B251" s="44"/>
      <c r="C251" s="44"/>
      <c r="D251" s="44"/>
      <c r="E251" s="44"/>
      <c r="F251" s="44"/>
      <c r="G251" s="44"/>
      <c r="H251" s="50"/>
    </row>
    <row r="252" spans="1:8" s="1" customFormat="1" ht="24.95" customHeight="1" x14ac:dyDescent="0.25">
      <c r="A252" s="2" t="s">
        <v>51</v>
      </c>
      <c r="B252" s="29">
        <f>B253</f>
        <v>1</v>
      </c>
      <c r="C252" s="29">
        <f>C253</f>
        <v>1</v>
      </c>
      <c r="D252" s="29">
        <f>F252/I2*100</f>
        <v>109.13598182682655</v>
      </c>
      <c r="E252" s="10">
        <f>E253</f>
        <v>41249.4</v>
      </c>
      <c r="F252" s="10">
        <f>F253*C253/C252</f>
        <v>41316.699999999997</v>
      </c>
      <c r="G252" s="10">
        <v>41249.4</v>
      </c>
      <c r="H252" s="10">
        <f>H253</f>
        <v>67.299999999995634</v>
      </c>
    </row>
    <row r="253" spans="1:8" ht="41.25" customHeight="1" x14ac:dyDescent="0.25">
      <c r="A253" s="7" t="s">
        <v>185</v>
      </c>
      <c r="B253" s="30">
        <v>1</v>
      </c>
      <c r="C253" s="30">
        <v>1</v>
      </c>
      <c r="D253" s="30">
        <f>F253/I2*100</f>
        <v>109.13598182682655</v>
      </c>
      <c r="E253" s="35">
        <v>41249.4</v>
      </c>
      <c r="F253" s="35">
        <v>41316.699999999997</v>
      </c>
      <c r="G253" s="35">
        <v>41249.4</v>
      </c>
      <c r="H253" s="35">
        <f>F253-E253</f>
        <v>67.299999999995634</v>
      </c>
    </row>
    <row r="254" spans="1:8" s="1" customFormat="1" ht="30" customHeight="1" x14ac:dyDescent="0.25">
      <c r="A254" s="2" t="s">
        <v>159</v>
      </c>
      <c r="B254" s="29">
        <f>B255+B256+B257+B258+B259</f>
        <v>18</v>
      </c>
      <c r="C254" s="29">
        <f>C255+C256+C257+C259+C258</f>
        <v>18.5</v>
      </c>
      <c r="D254" s="29">
        <f>F254/I2*100</f>
        <v>96.00591875091321</v>
      </c>
      <c r="E254" s="10">
        <f>(E255*B255+E256*B256+E257*B257+E258*B258+E259*B259)/B254</f>
        <v>36288</v>
      </c>
      <c r="F254" s="10">
        <f>(F255*C255+F256*C256+F257*C257+F258*C258+F259*C259)/C254</f>
        <v>36345.920720720722</v>
      </c>
      <c r="G254" s="10">
        <v>36346.099999999991</v>
      </c>
      <c r="H254" s="10">
        <f>F254-E254</f>
        <v>57.920720720721874</v>
      </c>
    </row>
    <row r="255" spans="1:8" s="1" customFormat="1" ht="24.95" customHeight="1" x14ac:dyDescent="0.25">
      <c r="A255" s="7" t="s">
        <v>174</v>
      </c>
      <c r="B255" s="30">
        <v>7</v>
      </c>
      <c r="C255" s="30">
        <v>7</v>
      </c>
      <c r="D255" s="30">
        <f>F255/$I$2*100</f>
        <v>96.004015003433878</v>
      </c>
      <c r="E255" s="35">
        <v>36288</v>
      </c>
      <c r="F255" s="35">
        <v>36345.199999999997</v>
      </c>
      <c r="G255" s="35">
        <v>36346.1</v>
      </c>
      <c r="H255" s="35">
        <f>F255-E255</f>
        <v>57.19999999999709</v>
      </c>
    </row>
    <row r="256" spans="1:8" ht="24.95" customHeight="1" x14ac:dyDescent="0.25">
      <c r="A256" s="7" t="s">
        <v>175</v>
      </c>
      <c r="B256" s="30">
        <v>4.5</v>
      </c>
      <c r="C256" s="30">
        <v>4.5</v>
      </c>
      <c r="D256" s="30">
        <f t="shared" ref="D256:D259" si="27">F256/$I$2*100</f>
        <v>96.001901843731844</v>
      </c>
      <c r="E256" s="38">
        <v>36288</v>
      </c>
      <c r="F256" s="38">
        <v>36344.400000000001</v>
      </c>
      <c r="G256" s="35">
        <v>36346.1</v>
      </c>
      <c r="H256" s="35">
        <f t="shared" ref="H256:H259" si="28">F256-E256</f>
        <v>56.400000000001455</v>
      </c>
    </row>
    <row r="257" spans="1:8" ht="24.95" customHeight="1" x14ac:dyDescent="0.25">
      <c r="A257" s="7" t="s">
        <v>176</v>
      </c>
      <c r="B257" s="30">
        <v>2.8</v>
      </c>
      <c r="C257" s="30">
        <v>3</v>
      </c>
      <c r="D257" s="30">
        <f t="shared" si="27"/>
        <v>96.002019241493059</v>
      </c>
      <c r="E257" s="38">
        <v>36288</v>
      </c>
      <c r="F257" s="38">
        <v>36344.444444444445</v>
      </c>
      <c r="G257" s="35">
        <v>36346.1</v>
      </c>
      <c r="H257" s="35">
        <f t="shared" si="28"/>
        <v>56.444444444445253</v>
      </c>
    </row>
    <row r="258" spans="1:8" ht="24.95" customHeight="1" x14ac:dyDescent="0.25">
      <c r="A258" s="7" t="s">
        <v>177</v>
      </c>
      <c r="B258" s="30">
        <v>2</v>
      </c>
      <c r="C258" s="30">
        <v>2</v>
      </c>
      <c r="D258" s="30">
        <f t="shared" si="27"/>
        <v>96.016693961646155</v>
      </c>
      <c r="E258" s="38">
        <v>36288</v>
      </c>
      <c r="F258" s="38">
        <v>36350</v>
      </c>
      <c r="G258" s="35">
        <v>36346.1</v>
      </c>
      <c r="H258" s="35">
        <f t="shared" si="28"/>
        <v>62</v>
      </c>
    </row>
    <row r="259" spans="1:8" ht="24.95" customHeight="1" x14ac:dyDescent="0.25">
      <c r="A259" s="7" t="s">
        <v>178</v>
      </c>
      <c r="B259" s="30">
        <v>1.7</v>
      </c>
      <c r="C259" s="30">
        <v>2</v>
      </c>
      <c r="D259" s="30">
        <f t="shared" si="27"/>
        <v>96.016693961646155</v>
      </c>
      <c r="E259" s="38">
        <v>36288</v>
      </c>
      <c r="F259" s="38">
        <v>36350</v>
      </c>
      <c r="G259" s="35">
        <v>36346.1</v>
      </c>
      <c r="H259" s="35">
        <f t="shared" si="28"/>
        <v>62</v>
      </c>
    </row>
    <row r="260" spans="1:8" s="1" customFormat="1" ht="24.95" customHeight="1" x14ac:dyDescent="0.25">
      <c r="A260" s="2" t="s">
        <v>160</v>
      </c>
      <c r="B260" s="29">
        <f>B261+B262+B263+B264+B265</f>
        <v>18.5</v>
      </c>
      <c r="C260" s="29">
        <f>C261+C262+C263+C264+C265</f>
        <v>18.5</v>
      </c>
      <c r="D260" s="29">
        <f>F260/I2*100</f>
        <v>93.307380495821505</v>
      </c>
      <c r="E260" s="26">
        <f>(E261*B261+E262*B262+E263*B263+E264*B264+E265*B265)/B260</f>
        <v>31718.700000000004</v>
      </c>
      <c r="F260" s="26">
        <f>(F261*C261+F262*C262+F263*C263+F264*C264+F265*C265)/C260</f>
        <v>35324.308108108104</v>
      </c>
      <c r="G260" s="26">
        <v>31718.700000000004</v>
      </c>
      <c r="H260" s="10">
        <f>F260-E260</f>
        <v>3605.6081081080993</v>
      </c>
    </row>
    <row r="261" spans="1:8" s="1" customFormat="1" ht="24.95" customHeight="1" x14ac:dyDescent="0.25">
      <c r="A261" s="7" t="s">
        <v>184</v>
      </c>
      <c r="B261" s="30">
        <v>3</v>
      </c>
      <c r="C261" s="30">
        <v>3</v>
      </c>
      <c r="D261" s="30">
        <f>F261/$I$2*100</f>
        <v>80.945638966664916</v>
      </c>
      <c r="E261" s="38">
        <v>31718.7</v>
      </c>
      <c r="F261" s="38">
        <v>30644.400000000001</v>
      </c>
      <c r="G261" s="38">
        <v>31718.7</v>
      </c>
      <c r="H261" s="35">
        <f>F261-E261</f>
        <v>-1074.2999999999993</v>
      </c>
    </row>
    <row r="262" spans="1:8" ht="24.95" customHeight="1" x14ac:dyDescent="0.25">
      <c r="A262" s="7" t="s">
        <v>186</v>
      </c>
      <c r="B262" s="30">
        <v>1</v>
      </c>
      <c r="C262" s="30">
        <v>1</v>
      </c>
      <c r="D262" s="30">
        <f t="shared" ref="D262:D265" si="29">F262/$I$2*100</f>
        <v>98.393998626446191</v>
      </c>
      <c r="E262" s="38">
        <v>31718.7</v>
      </c>
      <c r="F262" s="38">
        <v>37250</v>
      </c>
      <c r="G262" s="38">
        <v>31718.7</v>
      </c>
      <c r="H262" s="35">
        <f t="shared" ref="H262:H265" si="30">F262-E262</f>
        <v>5531.2999999999993</v>
      </c>
    </row>
    <row r="263" spans="1:8" ht="24.95" customHeight="1" x14ac:dyDescent="0.25">
      <c r="A263" s="7" t="s">
        <v>164</v>
      </c>
      <c r="B263" s="30">
        <v>2</v>
      </c>
      <c r="C263" s="30">
        <v>2</v>
      </c>
      <c r="D263" s="30">
        <f t="shared" si="29"/>
        <v>99.164509482804149</v>
      </c>
      <c r="E263" s="38">
        <v>31718.7</v>
      </c>
      <c r="F263" s="38">
        <v>37541.699999999997</v>
      </c>
      <c r="G263" s="38">
        <v>31718.7</v>
      </c>
      <c r="H263" s="35">
        <f t="shared" si="30"/>
        <v>5822.9999999999964</v>
      </c>
    </row>
    <row r="264" spans="1:8" ht="24.95" customHeight="1" x14ac:dyDescent="0.25">
      <c r="A264" s="7" t="s">
        <v>161</v>
      </c>
      <c r="B264" s="30">
        <v>2</v>
      </c>
      <c r="C264" s="30">
        <v>2</v>
      </c>
      <c r="D264" s="30">
        <f t="shared" si="29"/>
        <v>95.840509271488202</v>
      </c>
      <c r="E264" s="38">
        <v>31718.7</v>
      </c>
      <c r="F264" s="38">
        <v>36283.300000000003</v>
      </c>
      <c r="G264" s="38">
        <v>31718.7</v>
      </c>
      <c r="H264" s="35">
        <f t="shared" si="30"/>
        <v>4564.6000000000022</v>
      </c>
    </row>
    <row r="265" spans="1:8" ht="38.25" customHeight="1" x14ac:dyDescent="0.25">
      <c r="A265" s="7" t="s">
        <v>182</v>
      </c>
      <c r="B265" s="30">
        <v>10.5</v>
      </c>
      <c r="C265" s="30">
        <v>10.5</v>
      </c>
      <c r="D265" s="30">
        <f t="shared" si="29"/>
        <v>94.75672248930212</v>
      </c>
      <c r="E265" s="38">
        <v>31718.7</v>
      </c>
      <c r="F265" s="38">
        <v>35873</v>
      </c>
      <c r="G265" s="38">
        <v>31718.7</v>
      </c>
      <c r="H265" s="35">
        <f t="shared" si="30"/>
        <v>4154.2999999999993</v>
      </c>
    </row>
    <row r="266" spans="1:8" ht="65.25" customHeight="1" x14ac:dyDescent="0.25">
      <c r="A266" s="2" t="s">
        <v>148</v>
      </c>
      <c r="B266" s="11">
        <f>B252+B254+B260</f>
        <v>37.5</v>
      </c>
      <c r="C266" s="11">
        <f>C252+C254+C260</f>
        <v>38</v>
      </c>
      <c r="D266" s="29">
        <f>F266/I2*100</f>
        <v>95.037684681353113</v>
      </c>
      <c r="E266" s="40">
        <v>34194</v>
      </c>
      <c r="F266" s="26">
        <f>(F252*C252+F254*C254+F260*C260)/C266</f>
        <v>35979.366666666661</v>
      </c>
      <c r="G266" s="26">
        <v>34194.035526315791</v>
      </c>
      <c r="H266" s="10">
        <f>F266-E266</f>
        <v>1785.3666666666613</v>
      </c>
    </row>
    <row r="267" spans="1:8" ht="24.95" customHeight="1" x14ac:dyDescent="0.25">
      <c r="A267" s="43" t="s">
        <v>24</v>
      </c>
      <c r="B267" s="44"/>
      <c r="C267" s="44"/>
      <c r="D267" s="44"/>
      <c r="E267" s="44"/>
      <c r="F267" s="44"/>
      <c r="G267" s="44"/>
      <c r="H267" s="50"/>
    </row>
    <row r="268" spans="1:8" ht="24.95" customHeight="1" x14ac:dyDescent="0.25">
      <c r="A268" s="7" t="s">
        <v>197</v>
      </c>
      <c r="B268" s="30">
        <v>25.8</v>
      </c>
      <c r="C268" s="32">
        <v>25.2</v>
      </c>
      <c r="D268" s="30">
        <f>F268/$I$2*100</f>
        <v>91.6292461302763</v>
      </c>
      <c r="E268" s="33">
        <v>34689</v>
      </c>
      <c r="F268" s="33">
        <v>34689</v>
      </c>
      <c r="G268" s="33">
        <v>34689</v>
      </c>
      <c r="H268" s="31">
        <f>F268-E268</f>
        <v>0</v>
      </c>
    </row>
    <row r="269" spans="1:8" ht="24.95" customHeight="1" x14ac:dyDescent="0.25">
      <c r="A269" s="7" t="s">
        <v>198</v>
      </c>
      <c r="B269" s="30">
        <v>12</v>
      </c>
      <c r="C269" s="32">
        <v>12</v>
      </c>
      <c r="D269" s="30">
        <f t="shared" ref="D269:D280" si="31">F269/$I$2*100</f>
        <v>91.628952635873233</v>
      </c>
      <c r="E269" s="33">
        <v>34689</v>
      </c>
      <c r="F269" s="33">
        <v>34688.888888888891</v>
      </c>
      <c r="G269" s="33">
        <v>34689</v>
      </c>
      <c r="H269" s="31">
        <f t="shared" ref="H269:H281" si="32">F269-E269</f>
        <v>-0.11111111110949423</v>
      </c>
    </row>
    <row r="270" spans="1:8" ht="24.95" customHeight="1" x14ac:dyDescent="0.25">
      <c r="A270" s="7" t="s">
        <v>199</v>
      </c>
      <c r="B270" s="30">
        <v>1</v>
      </c>
      <c r="C270" s="32">
        <v>1</v>
      </c>
      <c r="D270" s="30">
        <f t="shared" si="31"/>
        <v>105.74603342314262</v>
      </c>
      <c r="E270" s="33">
        <v>40028</v>
      </c>
      <c r="F270" s="33">
        <v>40033.333333333328</v>
      </c>
      <c r="G270" s="33">
        <v>40028</v>
      </c>
      <c r="H270" s="31">
        <f t="shared" si="32"/>
        <v>5.3333333333284827</v>
      </c>
    </row>
    <row r="271" spans="1:8" ht="24.95" customHeight="1" x14ac:dyDescent="0.25">
      <c r="A271" s="7" t="s">
        <v>200</v>
      </c>
      <c r="B271" s="30">
        <v>27</v>
      </c>
      <c r="C271" s="32">
        <v>27</v>
      </c>
      <c r="D271" s="30">
        <f t="shared" si="31"/>
        <v>91.628952635873233</v>
      </c>
      <c r="E271" s="33">
        <v>34689</v>
      </c>
      <c r="F271" s="33">
        <v>34688.888888888891</v>
      </c>
      <c r="G271" s="33">
        <v>34689</v>
      </c>
      <c r="H271" s="31">
        <f t="shared" si="32"/>
        <v>-0.11111111110949423</v>
      </c>
    </row>
    <row r="272" spans="1:8" ht="24.95" customHeight="1" x14ac:dyDescent="0.25">
      <c r="A272" s="7" t="s">
        <v>201</v>
      </c>
      <c r="B272" s="30">
        <v>11</v>
      </c>
      <c r="C272" s="32">
        <v>10.7</v>
      </c>
      <c r="D272" s="30">
        <f t="shared" si="31"/>
        <v>105.71873844365788</v>
      </c>
      <c r="E272" s="33">
        <v>40028</v>
      </c>
      <c r="F272" s="33">
        <v>40023</v>
      </c>
      <c r="G272" s="33">
        <v>40028</v>
      </c>
      <c r="H272" s="31">
        <f t="shared" si="32"/>
        <v>-5</v>
      </c>
    </row>
    <row r="273" spans="1:8" ht="24.95" customHeight="1" x14ac:dyDescent="0.25">
      <c r="A273" s="7" t="s">
        <v>202</v>
      </c>
      <c r="B273" s="30">
        <v>1.5</v>
      </c>
      <c r="C273" s="32">
        <v>1.5</v>
      </c>
      <c r="D273" s="30">
        <f t="shared" si="31"/>
        <v>155.06630038565166</v>
      </c>
      <c r="E273" s="33">
        <v>58705</v>
      </c>
      <c r="F273" s="33">
        <v>58705</v>
      </c>
      <c r="G273" s="33">
        <v>58705</v>
      </c>
      <c r="H273" s="31">
        <f t="shared" si="32"/>
        <v>0</v>
      </c>
    </row>
    <row r="274" spans="1:8" ht="24.95" customHeight="1" x14ac:dyDescent="0.25">
      <c r="A274" s="7" t="s">
        <v>203</v>
      </c>
      <c r="B274" s="30">
        <v>7</v>
      </c>
      <c r="C274" s="32">
        <v>7</v>
      </c>
      <c r="D274" s="30">
        <f t="shared" si="31"/>
        <v>140.97152517301495</v>
      </c>
      <c r="E274" s="33">
        <v>53368</v>
      </c>
      <c r="F274" s="33">
        <v>53369</v>
      </c>
      <c r="G274" s="33">
        <v>53368</v>
      </c>
      <c r="H274" s="31">
        <f t="shared" si="32"/>
        <v>1</v>
      </c>
    </row>
    <row r="275" spans="1:8" ht="24.95" customHeight="1" x14ac:dyDescent="0.25">
      <c r="A275" s="7" t="s">
        <v>204</v>
      </c>
      <c r="B275" s="30">
        <v>9</v>
      </c>
      <c r="C275" s="32">
        <v>8.8000000000000007</v>
      </c>
      <c r="D275" s="30">
        <f t="shared" si="31"/>
        <v>91.6292461302763</v>
      </c>
      <c r="E275" s="33">
        <v>34689</v>
      </c>
      <c r="F275" s="33">
        <v>34689</v>
      </c>
      <c r="G275" s="33">
        <v>34689</v>
      </c>
      <c r="H275" s="31">
        <f t="shared" si="32"/>
        <v>0</v>
      </c>
    </row>
    <row r="276" spans="1:8" ht="24.95" customHeight="1" x14ac:dyDescent="0.25">
      <c r="A276" s="7" t="s">
        <v>205</v>
      </c>
      <c r="B276" s="30">
        <v>2</v>
      </c>
      <c r="C276" s="32">
        <v>2</v>
      </c>
      <c r="D276" s="30">
        <f t="shared" si="31"/>
        <v>140.96888372338739</v>
      </c>
      <c r="E276" s="33">
        <v>53368</v>
      </c>
      <c r="F276" s="33">
        <v>53368</v>
      </c>
      <c r="G276" s="33">
        <v>53368</v>
      </c>
      <c r="H276" s="31">
        <f t="shared" si="32"/>
        <v>0</v>
      </c>
    </row>
    <row r="277" spans="1:8" ht="24.95" customHeight="1" x14ac:dyDescent="0.25">
      <c r="A277" s="7" t="s">
        <v>206</v>
      </c>
      <c r="B277" s="30">
        <v>5.7</v>
      </c>
      <c r="C277" s="32">
        <v>5.2</v>
      </c>
      <c r="D277" s="30">
        <f t="shared" si="31"/>
        <v>92.572243647313641</v>
      </c>
      <c r="E277" s="33">
        <v>34689</v>
      </c>
      <c r="F277" s="33">
        <v>35046</v>
      </c>
      <c r="G277" s="33">
        <v>34689</v>
      </c>
      <c r="H277" s="31">
        <f t="shared" si="32"/>
        <v>357</v>
      </c>
    </row>
    <row r="278" spans="1:8" ht="24.95" customHeight="1" x14ac:dyDescent="0.25">
      <c r="A278" s="7" t="s">
        <v>207</v>
      </c>
      <c r="B278" s="30">
        <v>5</v>
      </c>
      <c r="C278" s="32">
        <v>5</v>
      </c>
      <c r="D278" s="30">
        <f t="shared" si="31"/>
        <v>126.86882561149559</v>
      </c>
      <c r="E278" s="33">
        <v>48031</v>
      </c>
      <c r="F278" s="33">
        <v>48030</v>
      </c>
      <c r="G278" s="33">
        <v>48031</v>
      </c>
      <c r="H278" s="31">
        <f t="shared" si="32"/>
        <v>-1</v>
      </c>
    </row>
    <row r="279" spans="1:8" ht="24.95" customHeight="1" x14ac:dyDescent="0.25">
      <c r="A279" s="7" t="s">
        <v>208</v>
      </c>
      <c r="B279" s="30">
        <v>2</v>
      </c>
      <c r="C279" s="32">
        <v>2</v>
      </c>
      <c r="D279" s="30">
        <f t="shared" si="31"/>
        <v>126.87763044358742</v>
      </c>
      <c r="E279" s="33">
        <v>48031</v>
      </c>
      <c r="F279" s="33">
        <v>48033.333333333328</v>
      </c>
      <c r="G279" s="33">
        <v>48031</v>
      </c>
      <c r="H279" s="31">
        <f t="shared" si="32"/>
        <v>2.3333333333284827</v>
      </c>
    </row>
    <row r="280" spans="1:8" ht="24.95" customHeight="1" x14ac:dyDescent="0.25">
      <c r="A280" s="7" t="s">
        <v>209</v>
      </c>
      <c r="B280" s="30">
        <v>4</v>
      </c>
      <c r="C280" s="32">
        <v>4</v>
      </c>
      <c r="D280" s="30">
        <f t="shared" si="31"/>
        <v>91.62660468064874</v>
      </c>
      <c r="E280" s="33">
        <v>34689</v>
      </c>
      <c r="F280" s="33">
        <v>34688</v>
      </c>
      <c r="G280" s="33">
        <v>34689</v>
      </c>
      <c r="H280" s="31">
        <f t="shared" si="32"/>
        <v>-1</v>
      </c>
    </row>
    <row r="281" spans="1:8" ht="65.25" customHeight="1" x14ac:dyDescent="0.25">
      <c r="A281" s="2" t="s">
        <v>149</v>
      </c>
      <c r="B281" s="11">
        <f>SUM(B268:B280)</f>
        <v>113</v>
      </c>
      <c r="C281" s="11">
        <f>SUM(C268:C280)</f>
        <v>111.4</v>
      </c>
      <c r="D281" s="29">
        <f>F281/I2*100</f>
        <v>100.20807383185249</v>
      </c>
      <c r="E281" s="28">
        <f>(E268*B268+E269*B269+E270*B270+E271*B271+E272*B272+E273*B273+E274*B274+E275*B275+E276*B276+E277*B277+E278*B278+E279*B279+E280*B280)/B281</f>
        <v>37888.973451327431</v>
      </c>
      <c r="F281" s="26">
        <f>(F268*C268+F269*C269+F270*C270+F271*C271+F272*C272+F273*C273+F274*C274+F275*C275+F276*C276+F277*C277+F278*C278+F279*C279+F280*C280)/C281</f>
        <v>37936.772591262714</v>
      </c>
      <c r="G281" s="28">
        <v>37888.973451327431</v>
      </c>
      <c r="H281" s="12">
        <f t="shared" si="32"/>
        <v>47.799139935283165</v>
      </c>
    </row>
    <row r="282" spans="1:8" ht="24.95" customHeight="1" x14ac:dyDescent="0.25">
      <c r="A282" s="43" t="s">
        <v>25</v>
      </c>
      <c r="B282" s="44"/>
      <c r="C282" s="44"/>
      <c r="D282" s="44"/>
      <c r="E282" s="44"/>
      <c r="F282" s="44"/>
      <c r="G282" s="44"/>
      <c r="H282" s="50"/>
    </row>
    <row r="283" spans="1:8" ht="41.25" customHeight="1" x14ac:dyDescent="0.25">
      <c r="A283" s="7" t="s">
        <v>43</v>
      </c>
      <c r="B283" s="30">
        <v>2</v>
      </c>
      <c r="C283" s="32">
        <v>2</v>
      </c>
      <c r="D283" s="30">
        <f>F283/$I$2*100</f>
        <v>89.633102646732539</v>
      </c>
      <c r="E283" s="38">
        <v>33930</v>
      </c>
      <c r="F283" s="38">
        <v>33933.300000000003</v>
      </c>
      <c r="G283" s="35">
        <v>33930</v>
      </c>
      <c r="H283" s="35">
        <f>F283-E283</f>
        <v>3.3000000000029104</v>
      </c>
    </row>
    <row r="284" spans="1:8" ht="41.25" customHeight="1" x14ac:dyDescent="0.25">
      <c r="A284" s="7" t="s">
        <v>27</v>
      </c>
      <c r="B284" s="30">
        <v>4</v>
      </c>
      <c r="C284" s="32">
        <v>2</v>
      </c>
      <c r="D284" s="30">
        <f t="shared" ref="D284:D302" si="33">F284/$I$2*100</f>
        <v>169.25088488562523</v>
      </c>
      <c r="E284" s="38">
        <v>48650</v>
      </c>
      <c r="F284" s="38">
        <v>64075</v>
      </c>
      <c r="G284" s="35">
        <v>48650</v>
      </c>
      <c r="H284" s="35">
        <f t="shared" ref="H284:H303" si="34">F284-E284</f>
        <v>15425</v>
      </c>
    </row>
    <row r="285" spans="1:8" ht="41.25" customHeight="1" x14ac:dyDescent="0.25">
      <c r="A285" s="7" t="s">
        <v>44</v>
      </c>
      <c r="B285" s="30">
        <v>2</v>
      </c>
      <c r="C285" s="32">
        <v>2</v>
      </c>
      <c r="D285" s="30">
        <f t="shared" si="33"/>
        <v>95.862697448359654</v>
      </c>
      <c r="E285" s="38">
        <v>33930</v>
      </c>
      <c r="F285" s="38">
        <v>36291.699999999997</v>
      </c>
      <c r="G285" s="35">
        <v>33930</v>
      </c>
      <c r="H285" s="35">
        <f t="shared" si="34"/>
        <v>2361.6999999999971</v>
      </c>
    </row>
    <row r="286" spans="1:8" ht="41.25" customHeight="1" x14ac:dyDescent="0.25">
      <c r="A286" s="7" t="s">
        <v>28</v>
      </c>
      <c r="B286" s="30">
        <v>3</v>
      </c>
      <c r="C286" s="32">
        <v>3</v>
      </c>
      <c r="D286" s="30">
        <f t="shared" si="33"/>
        <v>89.618574673780984</v>
      </c>
      <c r="E286" s="38">
        <v>33930</v>
      </c>
      <c r="F286" s="38">
        <v>33927.800000000003</v>
      </c>
      <c r="G286" s="35">
        <v>33930</v>
      </c>
      <c r="H286" s="35">
        <f t="shared" si="34"/>
        <v>-2.1999999999970896</v>
      </c>
    </row>
    <row r="287" spans="1:8" ht="41.25" customHeight="1" x14ac:dyDescent="0.25">
      <c r="A287" s="7" t="s">
        <v>29</v>
      </c>
      <c r="B287" s="30">
        <v>2</v>
      </c>
      <c r="C287" s="32">
        <v>2</v>
      </c>
      <c r="D287" s="30">
        <f t="shared" si="33"/>
        <v>89.479106133446038</v>
      </c>
      <c r="E287" s="38">
        <v>33930</v>
      </c>
      <c r="F287" s="38">
        <v>33875</v>
      </c>
      <c r="G287" s="35">
        <v>33930</v>
      </c>
      <c r="H287" s="35">
        <f t="shared" si="34"/>
        <v>-55</v>
      </c>
    </row>
    <row r="288" spans="1:8" ht="41.25" customHeight="1" x14ac:dyDescent="0.25">
      <c r="A288" s="7" t="s">
        <v>45</v>
      </c>
      <c r="B288" s="30">
        <v>3</v>
      </c>
      <c r="C288" s="32">
        <v>3</v>
      </c>
      <c r="D288" s="30">
        <f t="shared" si="33"/>
        <v>106.5383802630884</v>
      </c>
      <c r="E288" s="38">
        <v>40350</v>
      </c>
      <c r="F288" s="38">
        <v>40333.300000000003</v>
      </c>
      <c r="G288" s="35">
        <v>40350</v>
      </c>
      <c r="H288" s="35">
        <f t="shared" si="34"/>
        <v>-16.69999999999709</v>
      </c>
    </row>
    <row r="289" spans="1:8" ht="41.25" customHeight="1" x14ac:dyDescent="0.25">
      <c r="A289" s="7" t="s">
        <v>46</v>
      </c>
      <c r="B289" s="30">
        <v>1.8</v>
      </c>
      <c r="C289" s="32">
        <v>2</v>
      </c>
      <c r="D289" s="30">
        <f t="shared" si="33"/>
        <v>89.633102646732539</v>
      </c>
      <c r="E289" s="38">
        <v>33930</v>
      </c>
      <c r="F289" s="38">
        <v>33933.300000000003</v>
      </c>
      <c r="G289" s="35">
        <v>33930</v>
      </c>
      <c r="H289" s="35">
        <f t="shared" si="34"/>
        <v>3.3000000000029104</v>
      </c>
    </row>
    <row r="290" spans="1:8" ht="41.25" customHeight="1" x14ac:dyDescent="0.25">
      <c r="A290" s="7" t="s">
        <v>47</v>
      </c>
      <c r="B290" s="30">
        <v>3</v>
      </c>
      <c r="C290" s="32">
        <v>3</v>
      </c>
      <c r="D290" s="30">
        <f t="shared" si="33"/>
        <v>112.92197157800202</v>
      </c>
      <c r="E290" s="38">
        <v>42750</v>
      </c>
      <c r="F290" s="38">
        <v>42750</v>
      </c>
      <c r="G290" s="35">
        <v>42750</v>
      </c>
      <c r="H290" s="35">
        <f t="shared" si="34"/>
        <v>0</v>
      </c>
    </row>
    <row r="291" spans="1:8" ht="41.25" customHeight="1" x14ac:dyDescent="0.25">
      <c r="A291" s="7" t="s">
        <v>48</v>
      </c>
      <c r="B291" s="30">
        <v>2</v>
      </c>
      <c r="C291" s="32">
        <v>2</v>
      </c>
      <c r="D291" s="30">
        <f t="shared" si="33"/>
        <v>89.633102646732539</v>
      </c>
      <c r="E291" s="38">
        <v>33930</v>
      </c>
      <c r="F291" s="38">
        <v>33933.300000000003</v>
      </c>
      <c r="G291" s="35">
        <v>33930</v>
      </c>
      <c r="H291" s="35">
        <f t="shared" si="34"/>
        <v>3.3000000000029104</v>
      </c>
    </row>
    <row r="292" spans="1:8" ht="51" customHeight="1" x14ac:dyDescent="0.25">
      <c r="A292" s="7" t="s">
        <v>30</v>
      </c>
      <c r="B292" s="30">
        <v>7</v>
      </c>
      <c r="C292" s="32">
        <v>6</v>
      </c>
      <c r="D292" s="30">
        <f t="shared" si="33"/>
        <v>89.625970732738125</v>
      </c>
      <c r="E292" s="38">
        <v>33930</v>
      </c>
      <c r="F292" s="38">
        <v>33930.6</v>
      </c>
      <c r="G292" s="35">
        <v>33930</v>
      </c>
      <c r="H292" s="35">
        <f t="shared" si="34"/>
        <v>0.59999999999854481</v>
      </c>
    </row>
    <row r="293" spans="1:8" ht="41.25" customHeight="1" x14ac:dyDescent="0.25">
      <c r="A293" s="7" t="s">
        <v>31</v>
      </c>
      <c r="B293" s="30">
        <v>3</v>
      </c>
      <c r="C293" s="32">
        <v>3</v>
      </c>
      <c r="D293" s="30">
        <f t="shared" si="33"/>
        <v>89.765175128110315</v>
      </c>
      <c r="E293" s="38">
        <v>33930</v>
      </c>
      <c r="F293" s="38">
        <v>33983.300000000003</v>
      </c>
      <c r="G293" s="35">
        <v>33930</v>
      </c>
      <c r="H293" s="35">
        <f t="shared" si="34"/>
        <v>53.30000000000291</v>
      </c>
    </row>
    <row r="294" spans="1:8" ht="41.25" customHeight="1" x14ac:dyDescent="0.25">
      <c r="A294" s="7" t="s">
        <v>49</v>
      </c>
      <c r="B294" s="30">
        <v>2</v>
      </c>
      <c r="C294" s="32">
        <v>2</v>
      </c>
      <c r="D294" s="30">
        <f t="shared" si="33"/>
        <v>129.29895926884674</v>
      </c>
      <c r="E294" s="38">
        <v>48650</v>
      </c>
      <c r="F294" s="38">
        <v>48950</v>
      </c>
      <c r="G294" s="35">
        <v>48650</v>
      </c>
      <c r="H294" s="35">
        <f t="shared" si="34"/>
        <v>300</v>
      </c>
    </row>
    <row r="295" spans="1:8" ht="41.25" customHeight="1" x14ac:dyDescent="0.25">
      <c r="A295" s="7" t="s">
        <v>210</v>
      </c>
      <c r="B295" s="30">
        <v>1.5</v>
      </c>
      <c r="C295" s="32">
        <v>1.5</v>
      </c>
      <c r="D295" s="30">
        <f t="shared" si="33"/>
        <v>99.876116012467648</v>
      </c>
      <c r="E295" s="38">
        <v>33930</v>
      </c>
      <c r="F295" s="38">
        <v>37811.1</v>
      </c>
      <c r="G295" s="35">
        <v>33930</v>
      </c>
      <c r="H295" s="35">
        <f t="shared" si="34"/>
        <v>3881.0999999999985</v>
      </c>
    </row>
    <row r="296" spans="1:8" ht="41.25" customHeight="1" x14ac:dyDescent="0.25">
      <c r="A296" s="7" t="s">
        <v>211</v>
      </c>
      <c r="B296" s="30">
        <v>1</v>
      </c>
      <c r="C296" s="32">
        <v>1</v>
      </c>
      <c r="D296" s="30">
        <f t="shared" si="33"/>
        <v>89.633102646732539</v>
      </c>
      <c r="E296" s="38">
        <v>33930</v>
      </c>
      <c r="F296" s="38">
        <v>33933.300000000003</v>
      </c>
      <c r="G296" s="35">
        <v>33930</v>
      </c>
      <c r="H296" s="35">
        <f t="shared" si="34"/>
        <v>3.3000000000029104</v>
      </c>
    </row>
    <row r="297" spans="1:8" ht="41.25" customHeight="1" x14ac:dyDescent="0.25">
      <c r="A297" s="7" t="s">
        <v>212</v>
      </c>
      <c r="B297" s="30">
        <v>1</v>
      </c>
      <c r="C297" s="32">
        <v>1</v>
      </c>
      <c r="D297" s="30">
        <f t="shared" si="33"/>
        <v>112.92197157800202</v>
      </c>
      <c r="E297" s="38">
        <v>42750</v>
      </c>
      <c r="F297" s="38">
        <v>42750</v>
      </c>
      <c r="G297" s="35">
        <v>42750</v>
      </c>
      <c r="H297" s="35">
        <f t="shared" si="34"/>
        <v>0</v>
      </c>
    </row>
    <row r="298" spans="1:8" ht="41.25" customHeight="1" x14ac:dyDescent="0.25">
      <c r="A298" s="7" t="s">
        <v>32</v>
      </c>
      <c r="B298" s="30">
        <v>4.9000000000000004</v>
      </c>
      <c r="C298" s="32">
        <v>4.9000000000000004</v>
      </c>
      <c r="D298" s="30">
        <f t="shared" si="33"/>
        <v>112.92646204236885</v>
      </c>
      <c r="E298" s="38">
        <v>42750</v>
      </c>
      <c r="F298" s="38">
        <v>42751.7</v>
      </c>
      <c r="G298" s="35">
        <v>42750</v>
      </c>
      <c r="H298" s="35">
        <f t="shared" si="34"/>
        <v>1.6999999999970896</v>
      </c>
    </row>
    <row r="299" spans="1:8" ht="41.25" customHeight="1" x14ac:dyDescent="0.25">
      <c r="A299" s="7" t="s">
        <v>33</v>
      </c>
      <c r="B299" s="30">
        <v>1</v>
      </c>
      <c r="C299" s="32">
        <v>1</v>
      </c>
      <c r="D299" s="30">
        <f t="shared" si="33"/>
        <v>112.8340113054044</v>
      </c>
      <c r="E299" s="38">
        <v>42750</v>
      </c>
      <c r="F299" s="38">
        <v>42716.7</v>
      </c>
      <c r="G299" s="35">
        <v>42750</v>
      </c>
      <c r="H299" s="35">
        <f t="shared" si="34"/>
        <v>-33.30000000000291</v>
      </c>
    </row>
    <row r="300" spans="1:8" ht="41.25" customHeight="1" x14ac:dyDescent="0.25">
      <c r="A300" s="7" t="s">
        <v>34</v>
      </c>
      <c r="B300" s="30">
        <v>5</v>
      </c>
      <c r="C300" s="32">
        <v>5</v>
      </c>
      <c r="D300" s="30">
        <f t="shared" si="33"/>
        <v>93.90353425960167</v>
      </c>
      <c r="E300" s="38">
        <v>35550</v>
      </c>
      <c r="F300" s="38">
        <v>35550</v>
      </c>
      <c r="G300" s="35">
        <v>35550</v>
      </c>
      <c r="H300" s="35">
        <f t="shared" si="34"/>
        <v>0</v>
      </c>
    </row>
    <row r="301" spans="1:8" ht="41.25" customHeight="1" x14ac:dyDescent="0.25">
      <c r="A301" s="7" t="s">
        <v>35</v>
      </c>
      <c r="B301" s="30">
        <v>11</v>
      </c>
      <c r="C301" s="32">
        <v>11</v>
      </c>
      <c r="D301" s="30">
        <f t="shared" si="33"/>
        <v>89.509218659200172</v>
      </c>
      <c r="E301" s="38">
        <v>33930</v>
      </c>
      <c r="F301" s="38">
        <v>33886.400000000001</v>
      </c>
      <c r="G301" s="35">
        <v>33930</v>
      </c>
      <c r="H301" s="35">
        <f t="shared" si="34"/>
        <v>-43.599999999998545</v>
      </c>
    </row>
    <row r="302" spans="1:8" ht="41.25" customHeight="1" x14ac:dyDescent="0.25">
      <c r="A302" s="7" t="s">
        <v>36</v>
      </c>
      <c r="B302" s="30">
        <v>13</v>
      </c>
      <c r="C302" s="32">
        <v>14</v>
      </c>
      <c r="D302" s="30">
        <f t="shared" si="33"/>
        <v>106.58249247186855</v>
      </c>
      <c r="E302" s="38">
        <v>40350</v>
      </c>
      <c r="F302" s="38">
        <v>40350</v>
      </c>
      <c r="G302" s="35">
        <v>40350</v>
      </c>
      <c r="H302" s="35">
        <f t="shared" si="34"/>
        <v>0</v>
      </c>
    </row>
    <row r="303" spans="1:8" ht="69.75" customHeight="1" x14ac:dyDescent="0.25">
      <c r="A303" s="2" t="s">
        <v>150</v>
      </c>
      <c r="B303" s="11">
        <f>SUM(B283:B302)</f>
        <v>73.199999999999989</v>
      </c>
      <c r="C303" s="11">
        <f>SUM(C283:C302)</f>
        <v>71.400000000000006</v>
      </c>
      <c r="D303" s="29">
        <f>F303/I2*100</f>
        <v>100.90597948725689</v>
      </c>
      <c r="E303" s="26">
        <f>(E283*B283+E284*B284+E285*B285+E286*B286+E287*B287+E288*B288+E289*B289+E290*B290+E291*B291+E292*B292+E293*B293+E294*B294+E295*B295+E296*B296+E297*B297+E298*B298+E299*B299+E300*B300+E301*B301+E302*B302)/B303</f>
        <v>37843.360655737713</v>
      </c>
      <c r="F303" s="26">
        <f>(F284*C284+F285*C285+F286*C286+F287*C287+F288*C288+F289*C289+F290*C290+F283*C283+F291*C291+F292*C292+F293*C293+F294*C294+F295*C295+F296*C296+F297*C297+F298*C298+F299*C299+F300*C300+F301*C301+F302*C302)/C303</f>
        <v>38200.985714285707</v>
      </c>
      <c r="G303" s="26">
        <v>37889</v>
      </c>
      <c r="H303" s="10">
        <f t="shared" si="34"/>
        <v>357.62505854799383</v>
      </c>
    </row>
    <row r="304" spans="1:8" ht="65.25" customHeight="1" x14ac:dyDescent="0.25">
      <c r="A304" s="2" t="s">
        <v>155</v>
      </c>
      <c r="B304" s="40">
        <f>B195+B250+B266+B281+B303</f>
        <v>7750.6000000000013</v>
      </c>
      <c r="C304" s="40">
        <f>C195+C250+C266+C281+C303</f>
        <v>7736.1999999999971</v>
      </c>
      <c r="D304" s="41">
        <f>F304/I2*100</f>
        <v>104.37159913360452</v>
      </c>
      <c r="E304" s="40">
        <f>ROUND((B195*E195+B250*E250+B266*E266+B281*E281+B303*E303)/B304,0)</f>
        <v>37898</v>
      </c>
      <c r="F304" s="40">
        <f>ROUND((C195*F195+C250*F250+C266*F266+C281*F281+C303*F303)/C304,0)-1</f>
        <v>39513</v>
      </c>
      <c r="G304" s="40">
        <f>E304</f>
        <v>37898</v>
      </c>
      <c r="H304" s="39">
        <f>F304-G304</f>
        <v>1615</v>
      </c>
    </row>
    <row r="305" spans="1:8" ht="24.95" customHeight="1" x14ac:dyDescent="0.25">
      <c r="A305" s="43" t="s">
        <v>50</v>
      </c>
      <c r="B305" s="44"/>
      <c r="C305" s="44"/>
      <c r="D305" s="44"/>
      <c r="E305" s="44"/>
      <c r="F305" s="44"/>
      <c r="G305" s="44"/>
      <c r="H305" s="50"/>
    </row>
    <row r="306" spans="1:8" ht="24.95" customHeight="1" x14ac:dyDescent="0.25">
      <c r="A306" s="51" t="s">
        <v>5</v>
      </c>
      <c r="B306" s="52"/>
      <c r="C306" s="52"/>
      <c r="D306" s="52"/>
      <c r="E306" s="52"/>
      <c r="F306" s="52"/>
      <c r="G306" s="52"/>
      <c r="H306" s="53"/>
    </row>
    <row r="307" spans="1:8" ht="24.95" customHeight="1" x14ac:dyDescent="0.25">
      <c r="A307" s="6" t="s">
        <v>6</v>
      </c>
      <c r="B307" s="30">
        <v>24.5</v>
      </c>
      <c r="C307" s="30">
        <v>27.9</v>
      </c>
      <c r="D307" s="30">
        <f>F307/$I$2*100</f>
        <v>111.5515420669315</v>
      </c>
      <c r="E307" s="31">
        <v>41688</v>
      </c>
      <c r="F307" s="31">
        <v>42231.182795698929</v>
      </c>
      <c r="G307" s="31">
        <v>40870.6</v>
      </c>
      <c r="H307" s="31">
        <f>F307-E307</f>
        <v>543.18279569892911</v>
      </c>
    </row>
    <row r="308" spans="1:8" ht="30.75" customHeight="1" x14ac:dyDescent="0.25">
      <c r="A308" s="6" t="s">
        <v>7</v>
      </c>
      <c r="B308" s="30">
        <v>34.200000000000003</v>
      </c>
      <c r="C308" s="30">
        <v>34.700000000000003</v>
      </c>
      <c r="D308" s="30">
        <f t="shared" ref="D308:D371" si="35">F308/$I$2*100</f>
        <v>92.828811887122157</v>
      </c>
      <c r="E308" s="31">
        <v>35235.199999999997</v>
      </c>
      <c r="F308" s="31">
        <v>35143.131604226706</v>
      </c>
      <c r="G308" s="31">
        <v>35235.199999999997</v>
      </c>
      <c r="H308" s="31">
        <f t="shared" ref="H308:H371" si="36">F308-E308</f>
        <v>-92.068395773290831</v>
      </c>
    </row>
    <row r="309" spans="1:8" ht="24.95" customHeight="1" x14ac:dyDescent="0.25">
      <c r="A309" s="6" t="s">
        <v>8</v>
      </c>
      <c r="B309" s="30">
        <v>177.9</v>
      </c>
      <c r="C309" s="30">
        <v>183.7</v>
      </c>
      <c r="D309" s="30">
        <f t="shared" si="35"/>
        <v>89.399721249656565</v>
      </c>
      <c r="E309" s="31">
        <v>37452.5</v>
      </c>
      <c r="F309" s="31">
        <v>33844.94647069498</v>
      </c>
      <c r="G309" s="31">
        <v>34389.057694531162</v>
      </c>
      <c r="H309" s="31">
        <f t="shared" si="36"/>
        <v>-3607.5535293050198</v>
      </c>
    </row>
    <row r="310" spans="1:8" ht="24.95" customHeight="1" x14ac:dyDescent="0.25">
      <c r="A310" s="6" t="s">
        <v>9</v>
      </c>
      <c r="B310" s="30">
        <v>17</v>
      </c>
      <c r="C310" s="30">
        <v>15.8</v>
      </c>
      <c r="D310" s="30">
        <f t="shared" si="35"/>
        <v>103.20322020572992</v>
      </c>
      <c r="E310" s="31">
        <v>38550</v>
      </c>
      <c r="F310" s="31">
        <v>39070.675105485228</v>
      </c>
      <c r="G310" s="31">
        <v>38550</v>
      </c>
      <c r="H310" s="31">
        <f t="shared" si="36"/>
        <v>520.67510548522841</v>
      </c>
    </row>
    <row r="311" spans="1:8" ht="24.95" customHeight="1" x14ac:dyDescent="0.25">
      <c r="A311" s="6" t="s">
        <v>187</v>
      </c>
      <c r="B311" s="30">
        <v>235.8</v>
      </c>
      <c r="C311" s="30">
        <v>237.8</v>
      </c>
      <c r="D311" s="30">
        <f t="shared" si="35"/>
        <v>99.101939709693511</v>
      </c>
      <c r="E311" s="31">
        <v>37567.1</v>
      </c>
      <c r="F311" s="31">
        <v>37518.012335295767</v>
      </c>
      <c r="G311" s="31">
        <v>37567.1</v>
      </c>
      <c r="H311" s="31">
        <f t="shared" si="36"/>
        <v>-49.087664704231429</v>
      </c>
    </row>
    <row r="312" spans="1:8" ht="30.75" customHeight="1" x14ac:dyDescent="0.25">
      <c r="A312" s="6" t="s">
        <v>10</v>
      </c>
      <c r="B312" s="30">
        <v>6.2</v>
      </c>
      <c r="C312" s="30">
        <v>5.5</v>
      </c>
      <c r="D312" s="30">
        <f t="shared" si="35"/>
        <v>85.326827362856733</v>
      </c>
      <c r="E312" s="31">
        <v>34368.6</v>
      </c>
      <c r="F312" s="31">
        <v>32303.030303030304</v>
      </c>
      <c r="G312" s="31">
        <v>32225.599999999999</v>
      </c>
      <c r="H312" s="31">
        <f t="shared" si="36"/>
        <v>-2065.5696969696946</v>
      </c>
    </row>
    <row r="313" spans="1:8" ht="33" customHeight="1" x14ac:dyDescent="0.25">
      <c r="A313" s="6" t="s">
        <v>53</v>
      </c>
      <c r="B313" s="30">
        <v>169.5</v>
      </c>
      <c r="C313" s="30">
        <v>161.80000000000001</v>
      </c>
      <c r="D313" s="30">
        <f t="shared" si="35"/>
        <v>99.597724744318668</v>
      </c>
      <c r="E313" s="31">
        <v>37718</v>
      </c>
      <c r="F313" s="31">
        <v>37705.706633704162</v>
      </c>
      <c r="G313" s="31">
        <v>37718</v>
      </c>
      <c r="H313" s="31">
        <f t="shared" si="36"/>
        <v>-12.293366295838496</v>
      </c>
    </row>
    <row r="314" spans="1:8" ht="24.95" customHeight="1" x14ac:dyDescent="0.25">
      <c r="A314" s="6" t="s">
        <v>11</v>
      </c>
      <c r="B314" s="30">
        <v>0</v>
      </c>
      <c r="C314" s="30">
        <v>0</v>
      </c>
      <c r="D314" s="30">
        <f t="shared" si="35"/>
        <v>0</v>
      </c>
      <c r="E314" s="31">
        <v>0</v>
      </c>
      <c r="F314" s="31">
        <v>0</v>
      </c>
      <c r="G314" s="31">
        <v>0</v>
      </c>
      <c r="H314" s="31">
        <f t="shared" si="36"/>
        <v>0</v>
      </c>
    </row>
    <row r="315" spans="1:8" ht="46.5" customHeight="1" x14ac:dyDescent="0.25">
      <c r="A315" s="6" t="s">
        <v>12</v>
      </c>
      <c r="B315" s="30">
        <v>48.9</v>
      </c>
      <c r="C315" s="30">
        <v>47.6</v>
      </c>
      <c r="D315" s="30">
        <f t="shared" si="35"/>
        <v>106.71974426624153</v>
      </c>
      <c r="E315" s="31">
        <v>40403</v>
      </c>
      <c r="F315" s="31">
        <v>40401.96078431372</v>
      </c>
      <c r="G315" s="31">
        <v>40403</v>
      </c>
      <c r="H315" s="31">
        <f t="shared" si="36"/>
        <v>-1.0392156862799311</v>
      </c>
    </row>
    <row r="316" spans="1:8" ht="24.95" customHeight="1" x14ac:dyDescent="0.25">
      <c r="A316" s="6" t="s">
        <v>13</v>
      </c>
      <c r="B316" s="30">
        <v>0</v>
      </c>
      <c r="C316" s="30">
        <v>0</v>
      </c>
      <c r="D316" s="30">
        <f t="shared" si="35"/>
        <v>0</v>
      </c>
      <c r="E316" s="31">
        <v>0</v>
      </c>
      <c r="F316" s="31">
        <v>0</v>
      </c>
      <c r="G316" s="31">
        <v>0</v>
      </c>
      <c r="H316" s="31">
        <f t="shared" si="36"/>
        <v>0</v>
      </c>
    </row>
    <row r="317" spans="1:8" ht="24.95" customHeight="1" x14ac:dyDescent="0.25">
      <c r="A317" s="6" t="s">
        <v>14</v>
      </c>
      <c r="B317" s="30">
        <v>0</v>
      </c>
      <c r="C317" s="30">
        <v>0</v>
      </c>
      <c r="D317" s="30">
        <f t="shared" si="35"/>
        <v>0</v>
      </c>
      <c r="E317" s="31">
        <v>0</v>
      </c>
      <c r="F317" s="31">
        <v>0</v>
      </c>
      <c r="G317" s="31">
        <v>0</v>
      </c>
      <c r="H317" s="31">
        <f t="shared" si="36"/>
        <v>0</v>
      </c>
    </row>
    <row r="318" spans="1:8" ht="24.95" customHeight="1" x14ac:dyDescent="0.25">
      <c r="A318" s="6" t="s">
        <v>15</v>
      </c>
      <c r="B318" s="30">
        <v>14.9</v>
      </c>
      <c r="C318" s="30">
        <v>29.5</v>
      </c>
      <c r="D318" s="30">
        <f t="shared" si="35"/>
        <v>109.76939398579226</v>
      </c>
      <c r="E318" s="31">
        <v>42191.3</v>
      </c>
      <c r="F318" s="31">
        <v>41556.497175141238</v>
      </c>
      <c r="G318" s="31">
        <v>42191.3</v>
      </c>
      <c r="H318" s="31">
        <f t="shared" si="36"/>
        <v>-634.80282485876523</v>
      </c>
    </row>
    <row r="319" spans="1:8" ht="35.25" customHeight="1" x14ac:dyDescent="0.25">
      <c r="A319" s="6" t="s">
        <v>16</v>
      </c>
      <c r="B319" s="30">
        <v>2</v>
      </c>
      <c r="C319" s="30">
        <v>2</v>
      </c>
      <c r="D319" s="30">
        <f t="shared" si="35"/>
        <v>81.532745170549589</v>
      </c>
      <c r="E319" s="31">
        <v>30857.5</v>
      </c>
      <c r="F319" s="31">
        <v>30866.666666666664</v>
      </c>
      <c r="G319" s="31">
        <v>30857.5</v>
      </c>
      <c r="H319" s="31">
        <f t="shared" si="36"/>
        <v>9.1666666666642413</v>
      </c>
    </row>
    <row r="320" spans="1:8" ht="24.95" customHeight="1" x14ac:dyDescent="0.25">
      <c r="A320" s="6" t="s">
        <v>163</v>
      </c>
      <c r="B320" s="30">
        <v>0</v>
      </c>
      <c r="C320" s="30">
        <v>0</v>
      </c>
      <c r="D320" s="30">
        <f t="shared" si="35"/>
        <v>0</v>
      </c>
      <c r="E320" s="31">
        <v>0</v>
      </c>
      <c r="F320" s="31">
        <v>0</v>
      </c>
      <c r="G320" s="31">
        <v>0</v>
      </c>
      <c r="H320" s="31">
        <f t="shared" si="36"/>
        <v>0</v>
      </c>
    </row>
    <row r="321" spans="1:8" ht="24.95" customHeight="1" x14ac:dyDescent="0.25">
      <c r="A321" s="6" t="s">
        <v>17</v>
      </c>
      <c r="B321" s="30">
        <v>0</v>
      </c>
      <c r="C321" s="30">
        <v>0</v>
      </c>
      <c r="D321" s="30">
        <f t="shared" si="35"/>
        <v>0</v>
      </c>
      <c r="E321" s="31">
        <v>0</v>
      </c>
      <c r="F321" s="31">
        <v>0</v>
      </c>
      <c r="G321" s="31">
        <v>0</v>
      </c>
      <c r="H321" s="31">
        <f t="shared" si="36"/>
        <v>0</v>
      </c>
    </row>
    <row r="322" spans="1:8" ht="24.95" customHeight="1" x14ac:dyDescent="0.25">
      <c r="A322" s="6" t="s">
        <v>57</v>
      </c>
      <c r="B322" s="30">
        <v>0</v>
      </c>
      <c r="C322" s="30">
        <v>0</v>
      </c>
      <c r="D322" s="30">
        <f t="shared" si="35"/>
        <v>0</v>
      </c>
      <c r="E322" s="31">
        <v>0</v>
      </c>
      <c r="F322" s="31">
        <v>0</v>
      </c>
      <c r="G322" s="31">
        <v>0</v>
      </c>
      <c r="H322" s="31">
        <f t="shared" si="36"/>
        <v>0</v>
      </c>
    </row>
    <row r="323" spans="1:8" ht="24.95" customHeight="1" x14ac:dyDescent="0.25">
      <c r="A323" s="6" t="s">
        <v>18</v>
      </c>
      <c r="B323" s="30">
        <v>8.8999999999999986</v>
      </c>
      <c r="C323" s="30">
        <v>8.1</v>
      </c>
      <c r="D323" s="30">
        <f t="shared" si="35"/>
        <v>98.04887094877175</v>
      </c>
      <c r="E323" s="31">
        <v>38052.300000000003</v>
      </c>
      <c r="F323" s="31">
        <v>37119.341563786009</v>
      </c>
      <c r="G323" s="31">
        <v>36765.5</v>
      </c>
      <c r="H323" s="31">
        <f t="shared" si="36"/>
        <v>-932.95843621399399</v>
      </c>
    </row>
    <row r="324" spans="1:8" ht="24.95" customHeight="1" x14ac:dyDescent="0.25">
      <c r="A324" s="6" t="s">
        <v>58</v>
      </c>
      <c r="B324" s="30">
        <v>0</v>
      </c>
      <c r="C324" s="30">
        <v>0</v>
      </c>
      <c r="D324" s="30">
        <f t="shared" si="35"/>
        <v>0</v>
      </c>
      <c r="E324" s="31">
        <v>0</v>
      </c>
      <c r="F324" s="31">
        <v>0</v>
      </c>
      <c r="G324" s="31">
        <v>0</v>
      </c>
      <c r="H324" s="31">
        <f t="shared" si="36"/>
        <v>0</v>
      </c>
    </row>
    <row r="325" spans="1:8" ht="24.95" customHeight="1" x14ac:dyDescent="0.25">
      <c r="A325" s="6" t="s">
        <v>172</v>
      </c>
      <c r="B325" s="30">
        <v>0</v>
      </c>
      <c r="C325" s="30">
        <v>0</v>
      </c>
      <c r="D325" s="30">
        <f t="shared" si="35"/>
        <v>0</v>
      </c>
      <c r="E325" s="31">
        <v>0</v>
      </c>
      <c r="F325" s="31">
        <v>0</v>
      </c>
      <c r="G325" s="31"/>
      <c r="H325" s="31">
        <f t="shared" si="36"/>
        <v>0</v>
      </c>
    </row>
    <row r="326" spans="1:8" ht="24.95" customHeight="1" x14ac:dyDescent="0.25">
      <c r="A326" s="6" t="s">
        <v>86</v>
      </c>
      <c r="B326" s="30">
        <v>0</v>
      </c>
      <c r="C326" s="30">
        <v>0</v>
      </c>
      <c r="D326" s="30">
        <f t="shared" si="35"/>
        <v>0</v>
      </c>
      <c r="E326" s="31">
        <v>0</v>
      </c>
      <c r="F326" s="31">
        <v>0</v>
      </c>
      <c r="G326" s="31">
        <v>0</v>
      </c>
      <c r="H326" s="31">
        <f t="shared" si="36"/>
        <v>0</v>
      </c>
    </row>
    <row r="327" spans="1:8" ht="24.95" customHeight="1" x14ac:dyDescent="0.25">
      <c r="A327" s="6" t="s">
        <v>87</v>
      </c>
      <c r="B327" s="30">
        <v>13.3</v>
      </c>
      <c r="C327" s="30">
        <v>13.1</v>
      </c>
      <c r="D327" s="30">
        <f t="shared" si="35"/>
        <v>127.37096989056602</v>
      </c>
      <c r="E327" s="31">
        <v>47870.8</v>
      </c>
      <c r="F327" s="31">
        <v>48220.101781170488</v>
      </c>
      <c r="G327" s="31">
        <v>47569.5</v>
      </c>
      <c r="H327" s="31">
        <f t="shared" si="36"/>
        <v>349.3017811704849</v>
      </c>
    </row>
    <row r="328" spans="1:8" ht="24.95" customHeight="1" x14ac:dyDescent="0.25">
      <c r="A328" s="6" t="s">
        <v>88</v>
      </c>
      <c r="B328" s="30">
        <v>89</v>
      </c>
      <c r="C328" s="30">
        <v>90.3</v>
      </c>
      <c r="D328" s="30">
        <f t="shared" si="35"/>
        <v>79.42046302652092</v>
      </c>
      <c r="E328" s="31">
        <v>30863.8</v>
      </c>
      <c r="F328" s="31">
        <v>30066.998892580286</v>
      </c>
      <c r="G328" s="31">
        <v>30863.8</v>
      </c>
      <c r="H328" s="31">
        <f t="shared" si="36"/>
        <v>-796.80110741971293</v>
      </c>
    </row>
    <row r="329" spans="1:8" ht="24.95" customHeight="1" x14ac:dyDescent="0.25">
      <c r="A329" s="6" t="s">
        <v>89</v>
      </c>
      <c r="B329" s="30">
        <v>30.4</v>
      </c>
      <c r="C329" s="30">
        <v>36.200000000000003</v>
      </c>
      <c r="D329" s="30">
        <f t="shared" si="35"/>
        <v>98.104558013481991</v>
      </c>
      <c r="E329" s="31">
        <v>37070.1</v>
      </c>
      <c r="F329" s="31">
        <v>37140.42357274401</v>
      </c>
      <c r="G329" s="31">
        <v>34971.800000000003</v>
      </c>
      <c r="H329" s="31">
        <f t="shared" si="36"/>
        <v>70.323572744011472</v>
      </c>
    </row>
    <row r="330" spans="1:8" ht="24.95" customHeight="1" x14ac:dyDescent="0.25">
      <c r="A330" s="6" t="s">
        <v>90</v>
      </c>
      <c r="B330" s="30">
        <v>10.7</v>
      </c>
      <c r="C330" s="30">
        <v>10</v>
      </c>
      <c r="D330" s="30">
        <f t="shared" si="35"/>
        <v>101.58575025974255</v>
      </c>
      <c r="E330" s="31">
        <v>39877.300000000003</v>
      </c>
      <c r="F330" s="31">
        <v>38458.333333333336</v>
      </c>
      <c r="G330" s="31">
        <v>37620.1</v>
      </c>
      <c r="H330" s="31">
        <f t="shared" si="36"/>
        <v>-1418.9666666666672</v>
      </c>
    </row>
    <row r="331" spans="1:8" ht="24.95" customHeight="1" x14ac:dyDescent="0.25">
      <c r="A331" s="6" t="s">
        <v>91</v>
      </c>
      <c r="B331" s="30">
        <v>37.9</v>
      </c>
      <c r="C331" s="30">
        <v>35.799999999999997</v>
      </c>
      <c r="D331" s="30">
        <f t="shared" si="35"/>
        <v>79.17093504267099</v>
      </c>
      <c r="E331" s="31">
        <v>29944.799999999999</v>
      </c>
      <c r="F331" s="31">
        <v>29972.532588454382</v>
      </c>
      <c r="G331" s="31">
        <v>29944.799999999999</v>
      </c>
      <c r="H331" s="31">
        <f t="shared" si="36"/>
        <v>27.732588454382494</v>
      </c>
    </row>
    <row r="332" spans="1:8" ht="24.95" customHeight="1" x14ac:dyDescent="0.25">
      <c r="A332" s="6" t="s">
        <v>92</v>
      </c>
      <c r="B332" s="30">
        <v>60.300000000000004</v>
      </c>
      <c r="C332" s="30">
        <v>59.5</v>
      </c>
      <c r="D332" s="30">
        <f t="shared" si="35"/>
        <v>99.53825684745874</v>
      </c>
      <c r="E332" s="31">
        <v>40014.5</v>
      </c>
      <c r="F332" s="31">
        <v>37683.193277310929</v>
      </c>
      <c r="G332" s="31">
        <v>37519.5</v>
      </c>
      <c r="H332" s="31">
        <f t="shared" si="36"/>
        <v>-2331.3067226890707</v>
      </c>
    </row>
    <row r="333" spans="1:8" ht="24.95" customHeight="1" x14ac:dyDescent="0.25">
      <c r="A333" s="6" t="s">
        <v>59</v>
      </c>
      <c r="B333" s="30">
        <v>0</v>
      </c>
      <c r="C333" s="30">
        <v>0</v>
      </c>
      <c r="D333" s="30">
        <f t="shared" si="35"/>
        <v>0</v>
      </c>
      <c r="E333" s="31">
        <v>0</v>
      </c>
      <c r="F333" s="31">
        <v>0</v>
      </c>
      <c r="G333" s="31">
        <v>0</v>
      </c>
      <c r="H333" s="31">
        <f t="shared" si="36"/>
        <v>0</v>
      </c>
    </row>
    <row r="334" spans="1:8" ht="24.95" customHeight="1" x14ac:dyDescent="0.25">
      <c r="A334" s="6" t="s">
        <v>93</v>
      </c>
      <c r="B334" s="30">
        <v>101.2</v>
      </c>
      <c r="C334" s="30">
        <v>97.6</v>
      </c>
      <c r="D334" s="30">
        <f t="shared" si="35"/>
        <v>103.33092932548924</v>
      </c>
      <c r="E334" s="31">
        <v>40657.800000000003</v>
      </c>
      <c r="F334" s="31">
        <v>39119.023224043718</v>
      </c>
      <c r="G334" s="31">
        <v>38625.5</v>
      </c>
      <c r="H334" s="31">
        <f t="shared" si="36"/>
        <v>-1538.7767759562848</v>
      </c>
    </row>
    <row r="335" spans="1:8" ht="24.95" customHeight="1" x14ac:dyDescent="0.25">
      <c r="A335" s="6" t="s">
        <v>94</v>
      </c>
      <c r="B335" s="30">
        <v>0</v>
      </c>
      <c r="C335" s="30">
        <v>0.3</v>
      </c>
      <c r="D335" s="30">
        <f t="shared" si="35"/>
        <v>0</v>
      </c>
      <c r="E335" s="31">
        <v>0</v>
      </c>
      <c r="F335" s="31">
        <v>0</v>
      </c>
      <c r="G335" s="31">
        <v>0</v>
      </c>
      <c r="H335" s="31">
        <f t="shared" si="36"/>
        <v>0</v>
      </c>
    </row>
    <row r="336" spans="1:8" ht="24.95" customHeight="1" x14ac:dyDescent="0.25">
      <c r="A336" s="6" t="s">
        <v>95</v>
      </c>
      <c r="B336" s="30">
        <v>12.3</v>
      </c>
      <c r="C336" s="30">
        <v>11.6</v>
      </c>
      <c r="D336" s="30">
        <f t="shared" si="35"/>
        <v>96.625441835582805</v>
      </c>
      <c r="E336" s="31">
        <v>35122.6</v>
      </c>
      <c r="F336" s="31">
        <v>36580.45977011494</v>
      </c>
      <c r="G336" s="31">
        <v>35122.6</v>
      </c>
      <c r="H336" s="31">
        <f t="shared" si="36"/>
        <v>1457.8597701149411</v>
      </c>
    </row>
    <row r="337" spans="1:8" ht="24.95" customHeight="1" x14ac:dyDescent="0.25">
      <c r="A337" s="6" t="s">
        <v>96</v>
      </c>
      <c r="B337" s="30">
        <v>43.5</v>
      </c>
      <c r="C337" s="30">
        <v>41.1</v>
      </c>
      <c r="D337" s="30">
        <f t="shared" si="35"/>
        <v>99.08970889939728</v>
      </c>
      <c r="E337" s="31">
        <v>40014.5</v>
      </c>
      <c r="F337" s="31">
        <v>37513.381995133823</v>
      </c>
      <c r="G337" s="31">
        <v>37519.5</v>
      </c>
      <c r="H337" s="31">
        <f t="shared" si="36"/>
        <v>-2501.1180048661772</v>
      </c>
    </row>
    <row r="338" spans="1:8" ht="24.95" customHeight="1" x14ac:dyDescent="0.25">
      <c r="A338" s="6" t="s">
        <v>97</v>
      </c>
      <c r="B338" s="30">
        <v>38</v>
      </c>
      <c r="C338" s="30">
        <v>32</v>
      </c>
      <c r="D338" s="30">
        <f t="shared" si="35"/>
        <v>79.934117843872713</v>
      </c>
      <c r="E338" s="31">
        <v>30899.9</v>
      </c>
      <c r="F338" s="31">
        <v>30261.458333333332</v>
      </c>
      <c r="G338" s="31">
        <v>29826.2</v>
      </c>
      <c r="H338" s="31">
        <f t="shared" si="36"/>
        <v>-638.44166666666933</v>
      </c>
    </row>
    <row r="339" spans="1:8" ht="24.95" customHeight="1" x14ac:dyDescent="0.25">
      <c r="A339" s="6" t="s">
        <v>98</v>
      </c>
      <c r="B339" s="30">
        <v>82.2</v>
      </c>
      <c r="C339" s="30">
        <v>84</v>
      </c>
      <c r="D339" s="30">
        <f t="shared" si="35"/>
        <v>100.98723131635595</v>
      </c>
      <c r="E339" s="31">
        <v>49879.4</v>
      </c>
      <c r="F339" s="31">
        <v>38231.746031746035</v>
      </c>
      <c r="G339" s="31">
        <v>49263.6</v>
      </c>
      <c r="H339" s="31">
        <f t="shared" si="36"/>
        <v>-11647.653968253966</v>
      </c>
    </row>
    <row r="340" spans="1:8" ht="24.95" customHeight="1" x14ac:dyDescent="0.25">
      <c r="A340" s="6" t="s">
        <v>99</v>
      </c>
      <c r="B340" s="30">
        <v>10.7</v>
      </c>
      <c r="C340" s="30">
        <v>10</v>
      </c>
      <c r="D340" s="30">
        <f t="shared" si="35"/>
        <v>95.382746051032811</v>
      </c>
      <c r="E340" s="31">
        <v>36863.1</v>
      </c>
      <c r="F340" s="31">
        <v>36110</v>
      </c>
      <c r="G340" s="31">
        <v>35168.9</v>
      </c>
      <c r="H340" s="31">
        <f t="shared" si="36"/>
        <v>-753.09999999999854</v>
      </c>
    </row>
    <row r="341" spans="1:8" ht="24.95" customHeight="1" x14ac:dyDescent="0.25">
      <c r="A341" s="6" t="s">
        <v>100</v>
      </c>
      <c r="B341" s="30">
        <v>6</v>
      </c>
      <c r="C341" s="30">
        <v>62.9</v>
      </c>
      <c r="D341" s="30">
        <f t="shared" si="35"/>
        <v>80.536217353985293</v>
      </c>
      <c r="E341" s="31">
        <v>30853.7</v>
      </c>
      <c r="F341" s="31">
        <v>30489.401165871754</v>
      </c>
      <c r="G341" s="31">
        <v>30853.7</v>
      </c>
      <c r="H341" s="31">
        <f t="shared" si="36"/>
        <v>-364.29883412824711</v>
      </c>
    </row>
    <row r="342" spans="1:8" ht="24.95" customHeight="1" x14ac:dyDescent="0.25">
      <c r="A342" s="6" t="s">
        <v>101</v>
      </c>
      <c r="B342" s="30">
        <v>23.3</v>
      </c>
      <c r="C342" s="30">
        <v>17.3</v>
      </c>
      <c r="D342" s="30">
        <f t="shared" si="35"/>
        <v>78.441892841427205</v>
      </c>
      <c r="E342" s="31">
        <v>30110.7</v>
      </c>
      <c r="F342" s="31">
        <v>29696.531791907513</v>
      </c>
      <c r="G342" s="31">
        <v>29960.9</v>
      </c>
      <c r="H342" s="31">
        <f t="shared" si="36"/>
        <v>-414.16820809248748</v>
      </c>
    </row>
    <row r="343" spans="1:8" ht="24.95" customHeight="1" x14ac:dyDescent="0.25">
      <c r="A343" s="6" t="s">
        <v>102</v>
      </c>
      <c r="B343" s="30">
        <v>0</v>
      </c>
      <c r="C343" s="30">
        <v>0</v>
      </c>
      <c r="D343" s="30">
        <f t="shared" si="35"/>
        <v>0</v>
      </c>
      <c r="E343" s="31">
        <v>0</v>
      </c>
      <c r="F343" s="31">
        <v>0</v>
      </c>
      <c r="G343" s="31">
        <v>0</v>
      </c>
      <c r="H343" s="31">
        <f t="shared" si="36"/>
        <v>0</v>
      </c>
    </row>
    <row r="344" spans="1:8" ht="24.95" customHeight="1" x14ac:dyDescent="0.25">
      <c r="A344" s="6" t="s">
        <v>173</v>
      </c>
      <c r="B344" s="30">
        <v>5</v>
      </c>
      <c r="C344" s="30">
        <v>5.5</v>
      </c>
      <c r="D344" s="30">
        <f t="shared" si="35"/>
        <v>74.528901461121862</v>
      </c>
      <c r="E344" s="31">
        <v>28352.3</v>
      </c>
      <c r="F344" s="31">
        <v>28215.151515151516</v>
      </c>
      <c r="G344" s="31">
        <v>28352.3</v>
      </c>
      <c r="H344" s="31">
        <f t="shared" si="36"/>
        <v>-137.14848484848335</v>
      </c>
    </row>
    <row r="345" spans="1:8" ht="24.95" customHeight="1" x14ac:dyDescent="0.25">
      <c r="A345" s="6" t="s">
        <v>103</v>
      </c>
      <c r="B345" s="30">
        <v>6</v>
      </c>
      <c r="C345" s="30">
        <v>8</v>
      </c>
      <c r="D345" s="30">
        <f t="shared" si="35"/>
        <v>100.09993484424254</v>
      </c>
      <c r="E345" s="31">
        <v>40014.5</v>
      </c>
      <c r="F345" s="31">
        <v>37895.833333333336</v>
      </c>
      <c r="G345" s="31">
        <v>37519.5</v>
      </c>
      <c r="H345" s="31">
        <f t="shared" si="36"/>
        <v>-2118.6666666666642</v>
      </c>
    </row>
    <row r="346" spans="1:8" ht="24.95" customHeight="1" x14ac:dyDescent="0.25">
      <c r="A346" s="6" t="s">
        <v>188</v>
      </c>
      <c r="B346" s="30">
        <v>2</v>
      </c>
      <c r="C346" s="30">
        <v>1.5</v>
      </c>
      <c r="D346" s="30">
        <f t="shared" si="35"/>
        <v>72.962708601146957</v>
      </c>
      <c r="E346" s="31">
        <v>29773.9</v>
      </c>
      <c r="F346" s="31">
        <v>27622.222222222219</v>
      </c>
      <c r="G346" s="31">
        <v>29773.9</v>
      </c>
      <c r="H346" s="31">
        <f t="shared" si="36"/>
        <v>-2151.6777777777825</v>
      </c>
    </row>
    <row r="347" spans="1:8" ht="24.95" customHeight="1" x14ac:dyDescent="0.25">
      <c r="A347" s="6" t="s">
        <v>60</v>
      </c>
      <c r="B347" s="30">
        <v>0.5</v>
      </c>
      <c r="C347" s="30">
        <v>0.5</v>
      </c>
      <c r="D347" s="30">
        <f t="shared" si="35"/>
        <v>153.02798175638793</v>
      </c>
      <c r="E347" s="31">
        <v>28050.801234567905</v>
      </c>
      <c r="F347" s="31">
        <v>57933.333333333336</v>
      </c>
      <c r="G347" s="31">
        <v>27119.7</v>
      </c>
      <c r="H347" s="31">
        <f t="shared" si="36"/>
        <v>29882.53209876543</v>
      </c>
    </row>
    <row r="348" spans="1:8" ht="24.95" customHeight="1" x14ac:dyDescent="0.25">
      <c r="A348" s="6" t="s">
        <v>61</v>
      </c>
      <c r="B348" s="30">
        <v>0</v>
      </c>
      <c r="C348" s="30">
        <v>0</v>
      </c>
      <c r="D348" s="30">
        <f t="shared" si="35"/>
        <v>0</v>
      </c>
      <c r="E348" s="31">
        <v>0</v>
      </c>
      <c r="F348" s="31">
        <v>0</v>
      </c>
      <c r="G348" s="31"/>
      <c r="H348" s="31">
        <f t="shared" si="36"/>
        <v>0</v>
      </c>
    </row>
    <row r="349" spans="1:8" ht="24.95" customHeight="1" x14ac:dyDescent="0.25">
      <c r="A349" s="6" t="s">
        <v>62</v>
      </c>
      <c r="B349" s="30">
        <v>0</v>
      </c>
      <c r="C349" s="30">
        <v>0</v>
      </c>
      <c r="D349" s="30">
        <f t="shared" si="35"/>
        <v>0</v>
      </c>
      <c r="E349" s="31">
        <v>0</v>
      </c>
      <c r="F349" s="31">
        <v>0</v>
      </c>
      <c r="G349" s="31">
        <v>0</v>
      </c>
      <c r="H349" s="31">
        <f t="shared" si="36"/>
        <v>0</v>
      </c>
    </row>
    <row r="350" spans="1:8" ht="24.95" customHeight="1" x14ac:dyDescent="0.25">
      <c r="A350" s="6" t="s">
        <v>63</v>
      </c>
      <c r="B350" s="30">
        <v>0</v>
      </c>
      <c r="C350" s="30">
        <v>0.2</v>
      </c>
      <c r="D350" s="30">
        <f t="shared" si="35"/>
        <v>0</v>
      </c>
      <c r="E350" s="31">
        <v>0</v>
      </c>
      <c r="F350" s="31">
        <v>0</v>
      </c>
      <c r="G350" s="31">
        <v>0</v>
      </c>
      <c r="H350" s="31">
        <f t="shared" si="36"/>
        <v>0</v>
      </c>
    </row>
    <row r="351" spans="1:8" ht="24.95" customHeight="1" x14ac:dyDescent="0.25">
      <c r="A351" s="6" t="s">
        <v>64</v>
      </c>
      <c r="B351" s="30">
        <v>0</v>
      </c>
      <c r="C351" s="30">
        <v>0</v>
      </c>
      <c r="D351" s="30">
        <f t="shared" si="35"/>
        <v>0</v>
      </c>
      <c r="E351" s="31">
        <v>0</v>
      </c>
      <c r="F351" s="31">
        <v>0</v>
      </c>
      <c r="G351" s="31">
        <v>30131.8</v>
      </c>
      <c r="H351" s="31">
        <f t="shared" si="36"/>
        <v>0</v>
      </c>
    </row>
    <row r="352" spans="1:8" ht="24.95" customHeight="1" x14ac:dyDescent="0.25">
      <c r="A352" s="6" t="s">
        <v>65</v>
      </c>
      <c r="B352" s="30">
        <v>0</v>
      </c>
      <c r="C352" s="30">
        <v>0</v>
      </c>
      <c r="D352" s="30">
        <f t="shared" si="35"/>
        <v>0</v>
      </c>
      <c r="E352" s="31">
        <v>0</v>
      </c>
      <c r="F352" s="31">
        <v>0</v>
      </c>
      <c r="G352" s="31">
        <v>0</v>
      </c>
      <c r="H352" s="31">
        <f t="shared" si="36"/>
        <v>0</v>
      </c>
    </row>
    <row r="353" spans="1:8" ht="24.95" customHeight="1" x14ac:dyDescent="0.25">
      <c r="A353" s="6" t="s">
        <v>66</v>
      </c>
      <c r="B353" s="30">
        <v>0</v>
      </c>
      <c r="C353" s="30">
        <v>0</v>
      </c>
      <c r="D353" s="30">
        <f t="shared" si="35"/>
        <v>0</v>
      </c>
      <c r="E353" s="31">
        <v>0</v>
      </c>
      <c r="F353" s="31">
        <v>0</v>
      </c>
      <c r="G353" s="31">
        <v>0</v>
      </c>
      <c r="H353" s="31">
        <f t="shared" si="36"/>
        <v>0</v>
      </c>
    </row>
    <row r="354" spans="1:8" ht="24.95" customHeight="1" x14ac:dyDescent="0.25">
      <c r="A354" s="6" t="s">
        <v>67</v>
      </c>
      <c r="B354" s="30">
        <v>0</v>
      </c>
      <c r="C354" s="30">
        <v>0</v>
      </c>
      <c r="D354" s="30">
        <f t="shared" si="35"/>
        <v>0</v>
      </c>
      <c r="E354" s="31">
        <v>0</v>
      </c>
      <c r="F354" s="31">
        <v>0</v>
      </c>
      <c r="G354" s="31">
        <v>0</v>
      </c>
      <c r="H354" s="31">
        <f t="shared" si="36"/>
        <v>0</v>
      </c>
    </row>
    <row r="355" spans="1:8" ht="24.95" customHeight="1" x14ac:dyDescent="0.25">
      <c r="A355" s="6" t="s">
        <v>68</v>
      </c>
      <c r="B355" s="30">
        <v>0</v>
      </c>
      <c r="C355" s="30">
        <v>0</v>
      </c>
      <c r="D355" s="30">
        <f t="shared" si="35"/>
        <v>0</v>
      </c>
      <c r="E355" s="31">
        <v>0</v>
      </c>
      <c r="F355" s="31">
        <v>0</v>
      </c>
      <c r="G355" s="31">
        <v>0</v>
      </c>
      <c r="H355" s="31">
        <f t="shared" si="36"/>
        <v>0</v>
      </c>
    </row>
    <row r="356" spans="1:8" ht="24.95" customHeight="1" x14ac:dyDescent="0.25">
      <c r="A356" s="6" t="s">
        <v>69</v>
      </c>
      <c r="B356" s="30">
        <v>15.5</v>
      </c>
      <c r="C356" s="30">
        <v>34.6</v>
      </c>
      <c r="D356" s="30">
        <f t="shared" si="35"/>
        <v>103.58146978807635</v>
      </c>
      <c r="E356" s="31">
        <v>41668.300000000003</v>
      </c>
      <c r="F356" s="31">
        <v>39213.87283236994</v>
      </c>
      <c r="G356" s="31">
        <v>39226.699999999997</v>
      </c>
      <c r="H356" s="31">
        <f t="shared" si="36"/>
        <v>-2454.4271676300632</v>
      </c>
    </row>
    <row r="357" spans="1:8" ht="24.95" customHeight="1" x14ac:dyDescent="0.25">
      <c r="A357" s="6" t="s">
        <v>70</v>
      </c>
      <c r="B357" s="30">
        <v>6.1</v>
      </c>
      <c r="C357" s="30">
        <v>7.2</v>
      </c>
      <c r="D357" s="30">
        <f t="shared" si="35"/>
        <v>77.476407941567217</v>
      </c>
      <c r="E357" s="31">
        <v>30164</v>
      </c>
      <c r="F357" s="31">
        <v>29331.018518518515</v>
      </c>
      <c r="G357" s="31">
        <v>30164</v>
      </c>
      <c r="H357" s="31">
        <f t="shared" si="36"/>
        <v>-832.98148148148539</v>
      </c>
    </row>
    <row r="358" spans="1:8" ht="36.75" customHeight="1" x14ac:dyDescent="0.25">
      <c r="A358" s="6" t="s">
        <v>71</v>
      </c>
      <c r="B358" s="30">
        <v>1.4</v>
      </c>
      <c r="C358" s="30">
        <v>0</v>
      </c>
      <c r="D358" s="30">
        <f t="shared" si="35"/>
        <v>0</v>
      </c>
      <c r="E358" s="31">
        <v>37106.6</v>
      </c>
      <c r="F358" s="31">
        <v>0</v>
      </c>
      <c r="G358" s="31">
        <v>34792.9</v>
      </c>
      <c r="H358" s="31">
        <f t="shared" si="36"/>
        <v>-37106.6</v>
      </c>
    </row>
    <row r="359" spans="1:8" ht="24.95" customHeight="1" x14ac:dyDescent="0.25">
      <c r="A359" s="6" t="s">
        <v>72</v>
      </c>
      <c r="B359" s="30">
        <v>6.6</v>
      </c>
      <c r="C359" s="30">
        <v>8</v>
      </c>
      <c r="D359" s="30">
        <f t="shared" si="35"/>
        <v>74.428346276436514</v>
      </c>
      <c r="E359" s="31">
        <v>28090.9</v>
      </c>
      <c r="F359" s="31">
        <v>28177.083333333332</v>
      </c>
      <c r="G359" s="31">
        <v>28090.9</v>
      </c>
      <c r="H359" s="31">
        <f t="shared" si="36"/>
        <v>86.183333333330665</v>
      </c>
    </row>
    <row r="360" spans="1:8" ht="24.95" customHeight="1" x14ac:dyDescent="0.25">
      <c r="A360" s="6" t="s">
        <v>73</v>
      </c>
      <c r="B360" s="30">
        <v>15</v>
      </c>
      <c r="C360" s="30">
        <v>14.2</v>
      </c>
      <c r="D360" s="30">
        <f t="shared" si="35"/>
        <v>88.218837032974974</v>
      </c>
      <c r="E360" s="31">
        <v>35707.300000000003</v>
      </c>
      <c r="F360" s="31">
        <v>33397.887323943665</v>
      </c>
      <c r="G360" s="31">
        <v>33480.800000000003</v>
      </c>
      <c r="H360" s="31">
        <f t="shared" si="36"/>
        <v>-2309.4126760563377</v>
      </c>
    </row>
    <row r="361" spans="1:8" ht="24.95" customHeight="1" x14ac:dyDescent="0.25">
      <c r="A361" s="6" t="s">
        <v>74</v>
      </c>
      <c r="B361" s="30">
        <v>0</v>
      </c>
      <c r="C361" s="30">
        <v>0</v>
      </c>
      <c r="D361" s="30">
        <f t="shared" si="35"/>
        <v>0</v>
      </c>
      <c r="E361" s="31">
        <v>0</v>
      </c>
      <c r="F361" s="31">
        <v>0</v>
      </c>
      <c r="G361" s="31">
        <v>0</v>
      </c>
      <c r="H361" s="31">
        <f t="shared" si="36"/>
        <v>0</v>
      </c>
    </row>
    <row r="362" spans="1:8" ht="24.95" customHeight="1" x14ac:dyDescent="0.25">
      <c r="A362" s="6" t="s">
        <v>75</v>
      </c>
      <c r="B362" s="30">
        <v>2</v>
      </c>
      <c r="C362" s="30">
        <v>3.2</v>
      </c>
      <c r="D362" s="30">
        <f t="shared" si="35"/>
        <v>85.049174987232988</v>
      </c>
      <c r="E362" s="31">
        <v>32776.400000000001</v>
      </c>
      <c r="F362" s="31">
        <v>32197.916666666664</v>
      </c>
      <c r="G362" s="31">
        <v>32776.400000000001</v>
      </c>
      <c r="H362" s="31">
        <f t="shared" si="36"/>
        <v>-578.48333333333721</v>
      </c>
    </row>
    <row r="363" spans="1:8" ht="24.95" customHeight="1" x14ac:dyDescent="0.25">
      <c r="A363" s="6" t="s">
        <v>76</v>
      </c>
      <c r="B363" s="30">
        <v>5.0999999999999996</v>
      </c>
      <c r="C363" s="30">
        <v>4.9000000000000004</v>
      </c>
      <c r="D363" s="30">
        <f t="shared" si="35"/>
        <v>106.49354569869574</v>
      </c>
      <c r="E363" s="31">
        <v>39773.599999999999</v>
      </c>
      <c r="F363" s="31">
        <v>40316.326530612234</v>
      </c>
      <c r="G363" s="31">
        <v>39773.599999999999</v>
      </c>
      <c r="H363" s="31">
        <f t="shared" si="36"/>
        <v>542.72653061223536</v>
      </c>
    </row>
    <row r="364" spans="1:8" ht="24.95" customHeight="1" x14ac:dyDescent="0.25">
      <c r="A364" s="6" t="s">
        <v>77</v>
      </c>
      <c r="B364" s="30">
        <v>0</v>
      </c>
      <c r="C364" s="30">
        <v>0</v>
      </c>
      <c r="D364" s="30">
        <f t="shared" si="35"/>
        <v>0</v>
      </c>
      <c r="E364" s="31">
        <v>0</v>
      </c>
      <c r="F364" s="31">
        <v>0</v>
      </c>
      <c r="G364" s="31">
        <v>0</v>
      </c>
      <c r="H364" s="31">
        <f t="shared" si="36"/>
        <v>0</v>
      </c>
    </row>
    <row r="365" spans="1:8" ht="24.95" customHeight="1" x14ac:dyDescent="0.25">
      <c r="A365" s="6" t="s">
        <v>78</v>
      </c>
      <c r="B365" s="30">
        <v>0</v>
      </c>
      <c r="C365" s="30">
        <v>0</v>
      </c>
      <c r="D365" s="30">
        <f t="shared" si="35"/>
        <v>0</v>
      </c>
      <c r="E365" s="31">
        <v>0</v>
      </c>
      <c r="F365" s="31">
        <v>0</v>
      </c>
      <c r="G365" s="31">
        <v>0</v>
      </c>
      <c r="H365" s="31">
        <f t="shared" si="36"/>
        <v>0</v>
      </c>
    </row>
    <row r="366" spans="1:8" ht="24.95" customHeight="1" x14ac:dyDescent="0.25">
      <c r="A366" s="6" t="s">
        <v>79</v>
      </c>
      <c r="B366" s="30">
        <v>6</v>
      </c>
      <c r="C366" s="30">
        <v>6.9</v>
      </c>
      <c r="D366" s="30">
        <f t="shared" si="35"/>
        <v>89.528553560048834</v>
      </c>
      <c r="E366" s="31">
        <v>34174.6</v>
      </c>
      <c r="F366" s="31">
        <v>33893.719806763285</v>
      </c>
      <c r="G366" s="31">
        <v>33769.4</v>
      </c>
      <c r="H366" s="31">
        <f t="shared" si="36"/>
        <v>-280.88019323671324</v>
      </c>
    </row>
    <row r="367" spans="1:8" ht="24.95" customHeight="1" x14ac:dyDescent="0.25">
      <c r="A367" s="6" t="s">
        <v>80</v>
      </c>
      <c r="B367" s="30">
        <v>0</v>
      </c>
      <c r="C367" s="30">
        <v>0</v>
      </c>
      <c r="D367" s="30">
        <f t="shared" si="35"/>
        <v>0</v>
      </c>
      <c r="E367" s="31">
        <v>0</v>
      </c>
      <c r="F367" s="31">
        <v>0</v>
      </c>
      <c r="G367" s="31">
        <v>0</v>
      </c>
      <c r="H367" s="31">
        <f t="shared" si="36"/>
        <v>0</v>
      </c>
    </row>
    <row r="368" spans="1:8" ht="24.95" customHeight="1" x14ac:dyDescent="0.25">
      <c r="A368" s="6" t="s">
        <v>81</v>
      </c>
      <c r="B368" s="30">
        <v>0</v>
      </c>
      <c r="C368" s="30">
        <v>0</v>
      </c>
      <c r="D368" s="30">
        <f t="shared" si="35"/>
        <v>0</v>
      </c>
      <c r="E368" s="31">
        <v>0</v>
      </c>
      <c r="F368" s="31">
        <v>0</v>
      </c>
      <c r="G368" s="31">
        <v>0</v>
      </c>
      <c r="H368" s="31">
        <f t="shared" si="36"/>
        <v>0</v>
      </c>
    </row>
    <row r="369" spans="1:8" ht="24.95" customHeight="1" x14ac:dyDescent="0.25">
      <c r="A369" s="6" t="s">
        <v>82</v>
      </c>
      <c r="B369" s="30">
        <v>0</v>
      </c>
      <c r="C369" s="30">
        <v>0</v>
      </c>
      <c r="D369" s="30">
        <f t="shared" si="35"/>
        <v>0</v>
      </c>
      <c r="E369" s="31">
        <v>0</v>
      </c>
      <c r="F369" s="31">
        <v>0</v>
      </c>
      <c r="G369" s="31">
        <v>0</v>
      </c>
      <c r="H369" s="31">
        <f t="shared" si="36"/>
        <v>0</v>
      </c>
    </row>
    <row r="370" spans="1:8" ht="24.95" customHeight="1" x14ac:dyDescent="0.25">
      <c r="A370" s="6" t="s">
        <v>83</v>
      </c>
      <c r="B370" s="30">
        <v>0.4</v>
      </c>
      <c r="C370" s="30">
        <v>0</v>
      </c>
      <c r="D370" s="30">
        <f t="shared" si="35"/>
        <v>0</v>
      </c>
      <c r="E370" s="31">
        <v>35509.699999999997</v>
      </c>
      <c r="F370" s="31">
        <v>0</v>
      </c>
      <c r="G370" s="31">
        <v>35509.699999999997</v>
      </c>
      <c r="H370" s="31">
        <f t="shared" si="36"/>
        <v>-35509.699999999997</v>
      </c>
    </row>
    <row r="371" spans="1:8" ht="24.95" customHeight="1" x14ac:dyDescent="0.25">
      <c r="A371" s="6" t="s">
        <v>84</v>
      </c>
      <c r="B371" s="30">
        <v>0.4</v>
      </c>
      <c r="C371" s="30">
        <v>0.4</v>
      </c>
      <c r="D371" s="30">
        <f t="shared" si="35"/>
        <v>87.93826051737193</v>
      </c>
      <c r="E371" s="31">
        <v>25910.9</v>
      </c>
      <c r="F371" s="31">
        <v>33291.666666666664</v>
      </c>
      <c r="G371" s="31">
        <v>25910.9</v>
      </c>
      <c r="H371" s="31">
        <f t="shared" si="36"/>
        <v>7380.7666666666628</v>
      </c>
    </row>
    <row r="372" spans="1:8" ht="24.95" customHeight="1" x14ac:dyDescent="0.25">
      <c r="A372" s="6" t="s">
        <v>85</v>
      </c>
      <c r="B372" s="30">
        <v>1</v>
      </c>
      <c r="C372" s="30">
        <v>1</v>
      </c>
      <c r="D372" s="30">
        <f t="shared" ref="D372" si="37">F372/$I$2*100</f>
        <v>81.576769331008876</v>
      </c>
      <c r="E372" s="31">
        <v>28251.7</v>
      </c>
      <c r="F372" s="31">
        <v>30883.333333333336</v>
      </c>
      <c r="G372" s="31">
        <v>28251.7</v>
      </c>
      <c r="H372" s="31">
        <f t="shared" ref="H372" si="38">F372-E372</f>
        <v>2631.633333333335</v>
      </c>
    </row>
    <row r="373" spans="1:8" ht="72" customHeight="1" x14ac:dyDescent="0.25">
      <c r="A373" s="2" t="s">
        <v>151</v>
      </c>
      <c r="B373" s="26">
        <v>1371.6</v>
      </c>
      <c r="C373" s="26">
        <f>SUM(C307:C372)</f>
        <v>1452.2000000000003</v>
      </c>
      <c r="D373" s="29">
        <f>F373/I2*100</f>
        <v>95.469913888742141</v>
      </c>
      <c r="E373" s="28">
        <v>37858</v>
      </c>
      <c r="F373" s="28">
        <v>36143</v>
      </c>
      <c r="G373" s="28">
        <v>36872.450848539731</v>
      </c>
      <c r="H373" s="12">
        <f>F373-E373</f>
        <v>-1715</v>
      </c>
    </row>
    <row r="374" spans="1:8" ht="24.95" customHeight="1" x14ac:dyDescent="0.25">
      <c r="A374" s="43" t="s">
        <v>24</v>
      </c>
      <c r="B374" s="44"/>
      <c r="C374" s="44"/>
      <c r="D374" s="44"/>
      <c r="E374" s="44"/>
      <c r="F374" s="44"/>
      <c r="G374" s="44"/>
      <c r="H374" s="50"/>
    </row>
    <row r="375" spans="1:8" ht="24.95" customHeight="1" x14ac:dyDescent="0.25">
      <c r="A375" s="7" t="s">
        <v>197</v>
      </c>
      <c r="B375" s="30">
        <v>121.9</v>
      </c>
      <c r="C375" s="30">
        <v>118.8</v>
      </c>
      <c r="D375" s="30">
        <f>F375/$I$2*100</f>
        <v>91.589624385862962</v>
      </c>
      <c r="E375" s="31">
        <v>34674</v>
      </c>
      <c r="F375" s="31">
        <v>34674</v>
      </c>
      <c r="G375" s="33">
        <v>34674</v>
      </c>
      <c r="H375" s="31">
        <f>F375-E375</f>
        <v>0</v>
      </c>
    </row>
    <row r="376" spans="1:8" ht="24.95" customHeight="1" x14ac:dyDescent="0.25">
      <c r="A376" s="7" t="s">
        <v>198</v>
      </c>
      <c r="B376" s="30">
        <v>2</v>
      </c>
      <c r="C376" s="30">
        <v>2</v>
      </c>
      <c r="D376" s="30">
        <f t="shared" ref="D376:D386" si="39">F376/$I$2*100</f>
        <v>91.592265835490522</v>
      </c>
      <c r="E376" s="31">
        <v>34674</v>
      </c>
      <c r="F376" s="31">
        <v>34675</v>
      </c>
      <c r="G376" s="33">
        <v>34674</v>
      </c>
      <c r="H376" s="31">
        <f t="shared" ref="H376:H387" si="40">F376-E376</f>
        <v>1</v>
      </c>
    </row>
    <row r="377" spans="1:8" ht="24.95" customHeight="1" x14ac:dyDescent="0.25">
      <c r="A377" s="7" t="s">
        <v>200</v>
      </c>
      <c r="B377" s="30">
        <v>135.1</v>
      </c>
      <c r="C377" s="30">
        <v>135.1</v>
      </c>
      <c r="D377" s="30">
        <f t="shared" si="39"/>
        <v>94.595594062021235</v>
      </c>
      <c r="E377" s="31">
        <v>35812</v>
      </c>
      <c r="F377" s="31">
        <v>35812</v>
      </c>
      <c r="G377" s="33">
        <v>35812</v>
      </c>
      <c r="H377" s="31">
        <f t="shared" si="40"/>
        <v>0</v>
      </c>
    </row>
    <row r="378" spans="1:8" ht="24.95" customHeight="1" x14ac:dyDescent="0.25">
      <c r="A378" s="7" t="s">
        <v>201</v>
      </c>
      <c r="B378" s="30">
        <v>19</v>
      </c>
      <c r="C378" s="30">
        <v>19</v>
      </c>
      <c r="D378" s="30">
        <f t="shared" si="39"/>
        <v>103.00596967615827</v>
      </c>
      <c r="E378" s="31">
        <v>40009</v>
      </c>
      <c r="F378" s="31">
        <v>38996</v>
      </c>
      <c r="G378" s="33">
        <v>40009</v>
      </c>
      <c r="H378" s="31">
        <f t="shared" si="40"/>
        <v>-1013</v>
      </c>
    </row>
    <row r="379" spans="1:8" ht="24.95" customHeight="1" x14ac:dyDescent="0.25">
      <c r="A379" s="7" t="s">
        <v>202</v>
      </c>
      <c r="B379" s="30">
        <v>7</v>
      </c>
      <c r="C379" s="30">
        <v>7</v>
      </c>
      <c r="D379" s="30">
        <f t="shared" si="39"/>
        <v>154.99498124570766</v>
      </c>
      <c r="E379" s="31">
        <v>58678</v>
      </c>
      <c r="F379" s="31">
        <v>58678</v>
      </c>
      <c r="G379" s="33">
        <v>58678</v>
      </c>
      <c r="H379" s="31">
        <f t="shared" si="40"/>
        <v>0</v>
      </c>
    </row>
    <row r="380" spans="1:8" ht="24.95" customHeight="1" x14ac:dyDescent="0.25">
      <c r="A380" s="7" t="s">
        <v>203</v>
      </c>
      <c r="B380" s="30">
        <v>14</v>
      </c>
      <c r="C380" s="30">
        <v>14</v>
      </c>
      <c r="D380" s="30">
        <f t="shared" si="39"/>
        <v>143.91145860848434</v>
      </c>
      <c r="E380" s="31">
        <v>54482</v>
      </c>
      <c r="F380" s="31">
        <v>54482</v>
      </c>
      <c r="G380" s="33">
        <v>54482</v>
      </c>
      <c r="H380" s="31">
        <f t="shared" si="40"/>
        <v>0</v>
      </c>
    </row>
    <row r="381" spans="1:8" ht="24.95" customHeight="1" x14ac:dyDescent="0.25">
      <c r="A381" s="7" t="s">
        <v>204</v>
      </c>
      <c r="B381" s="30">
        <v>37</v>
      </c>
      <c r="C381" s="30">
        <v>37</v>
      </c>
      <c r="D381" s="30">
        <f t="shared" si="39"/>
        <v>94.595594062021235</v>
      </c>
      <c r="E381" s="31">
        <v>35812</v>
      </c>
      <c r="F381" s="31">
        <v>35812</v>
      </c>
      <c r="G381" s="33">
        <v>35812</v>
      </c>
      <c r="H381" s="31">
        <f t="shared" si="40"/>
        <v>0</v>
      </c>
    </row>
    <row r="382" spans="1:8" ht="24.95" customHeight="1" x14ac:dyDescent="0.25">
      <c r="A382" s="7" t="s">
        <v>205</v>
      </c>
      <c r="B382" s="30">
        <v>10</v>
      </c>
      <c r="C382" s="30">
        <v>10</v>
      </c>
      <c r="D382" s="30">
        <f t="shared" si="39"/>
        <v>140.90548893232605</v>
      </c>
      <c r="E382" s="31">
        <v>53344</v>
      </c>
      <c r="F382" s="31">
        <v>53344</v>
      </c>
      <c r="G382" s="33">
        <v>53344</v>
      </c>
      <c r="H382" s="31">
        <f t="shared" si="40"/>
        <v>0</v>
      </c>
    </row>
    <row r="383" spans="1:8" ht="24.95" customHeight="1" x14ac:dyDescent="0.25">
      <c r="A383" s="7" t="s">
        <v>206</v>
      </c>
      <c r="B383" s="30">
        <v>11</v>
      </c>
      <c r="C383" s="30">
        <v>11</v>
      </c>
      <c r="D383" s="30">
        <f t="shared" si="39"/>
        <v>91.829996301970525</v>
      </c>
      <c r="E383" s="31">
        <v>34674</v>
      </c>
      <c r="F383" s="31">
        <v>34765</v>
      </c>
      <c r="G383" s="33">
        <v>34674</v>
      </c>
      <c r="H383" s="31">
        <f t="shared" si="40"/>
        <v>91</v>
      </c>
    </row>
    <row r="384" spans="1:8" ht="24.95" customHeight="1" x14ac:dyDescent="0.25">
      <c r="A384" s="7" t="s">
        <v>207</v>
      </c>
      <c r="B384" s="30">
        <v>10</v>
      </c>
      <c r="C384" s="30">
        <v>10</v>
      </c>
      <c r="D384" s="30">
        <f t="shared" si="39"/>
        <v>126.81599661894447</v>
      </c>
      <c r="E384" s="31">
        <v>48010</v>
      </c>
      <c r="F384" s="31">
        <v>48010</v>
      </c>
      <c r="G384" s="33">
        <v>48010</v>
      </c>
      <c r="H384" s="31">
        <f t="shared" si="40"/>
        <v>0</v>
      </c>
    </row>
    <row r="385" spans="1:8" ht="24.95" customHeight="1" x14ac:dyDescent="0.25">
      <c r="A385" s="7" t="s">
        <v>208</v>
      </c>
      <c r="B385" s="30">
        <v>12</v>
      </c>
      <c r="C385" s="30">
        <v>12</v>
      </c>
      <c r="D385" s="30">
        <f t="shared" si="39"/>
        <v>126.81599661894447</v>
      </c>
      <c r="E385" s="31">
        <v>48010</v>
      </c>
      <c r="F385" s="31">
        <v>48010</v>
      </c>
      <c r="G385" s="33">
        <v>48010</v>
      </c>
      <c r="H385" s="31">
        <f t="shared" si="40"/>
        <v>0</v>
      </c>
    </row>
    <row r="386" spans="1:8" ht="24.95" customHeight="1" x14ac:dyDescent="0.25">
      <c r="A386" s="7" t="s">
        <v>209</v>
      </c>
      <c r="B386" s="30">
        <v>5</v>
      </c>
      <c r="C386" s="30">
        <v>5</v>
      </c>
      <c r="D386" s="30">
        <f t="shared" si="39"/>
        <v>91.586982936235401</v>
      </c>
      <c r="E386" s="31">
        <v>34674</v>
      </c>
      <c r="F386" s="31">
        <v>34673</v>
      </c>
      <c r="G386" s="33">
        <v>34674</v>
      </c>
      <c r="H386" s="31">
        <f t="shared" si="40"/>
        <v>-1</v>
      </c>
    </row>
    <row r="387" spans="1:8" ht="69.75" customHeight="1" x14ac:dyDescent="0.25">
      <c r="A387" s="2" t="s">
        <v>152</v>
      </c>
      <c r="B387" s="29">
        <f>SUM(B375:B386)</f>
        <v>384</v>
      </c>
      <c r="C387" s="29">
        <f>SUM(C375:C386)</f>
        <v>380.9</v>
      </c>
      <c r="D387" s="29">
        <f>F387/I2*100</f>
        <v>99.941832630123372</v>
      </c>
      <c r="E387" s="12">
        <v>37858.076041666667</v>
      </c>
      <c r="F387" s="10">
        <f>(F375*C375+F376*C376+F377*C377+F378*C378+F379*C379+F380*C380+F381*C381+F382*C382+F383*C383+F384*C384+F385*C385+F386*C386)/C387</f>
        <v>37835.978997112106</v>
      </c>
      <c r="G387" s="28">
        <v>37858</v>
      </c>
      <c r="H387" s="12">
        <f t="shared" si="40"/>
        <v>-22.097044554560853</v>
      </c>
    </row>
    <row r="388" spans="1:8" ht="24.95" customHeight="1" x14ac:dyDescent="0.25">
      <c r="A388" s="43" t="s">
        <v>25</v>
      </c>
      <c r="B388" s="44"/>
      <c r="C388" s="44"/>
      <c r="D388" s="44"/>
      <c r="E388" s="44"/>
      <c r="F388" s="44"/>
      <c r="G388" s="44"/>
      <c r="H388" s="50"/>
    </row>
    <row r="389" spans="1:8" ht="31.5" customHeight="1" x14ac:dyDescent="0.25">
      <c r="A389" s="7" t="s">
        <v>34</v>
      </c>
      <c r="B389" s="30">
        <v>1</v>
      </c>
      <c r="C389" s="30">
        <v>1</v>
      </c>
      <c r="D389" s="30">
        <f>F389/$I$2*100</f>
        <v>90.601722225157161</v>
      </c>
      <c r="E389" s="35">
        <v>34295.800000000003</v>
      </c>
      <c r="F389" s="35">
        <v>34300</v>
      </c>
      <c r="G389" s="35">
        <v>34295.800000000003</v>
      </c>
      <c r="H389" s="35">
        <f>F389-E389</f>
        <v>4.1999999999970896</v>
      </c>
    </row>
    <row r="390" spans="1:8" ht="33" customHeight="1" x14ac:dyDescent="0.25">
      <c r="A390" s="7" t="s">
        <v>36</v>
      </c>
      <c r="B390" s="30">
        <v>57.3</v>
      </c>
      <c r="C390" s="30">
        <v>57.3</v>
      </c>
      <c r="D390" s="30">
        <f>F390/$I$2*100</f>
        <v>100.16376987690845</v>
      </c>
      <c r="E390" s="35">
        <v>37920.1</v>
      </c>
      <c r="F390" s="35">
        <v>37920</v>
      </c>
      <c r="G390" s="35">
        <v>37920.1</v>
      </c>
      <c r="H390" s="35">
        <f t="shared" ref="H390:H391" si="41">F390-E390</f>
        <v>-9.9999999998544808E-2</v>
      </c>
    </row>
    <row r="391" spans="1:8" ht="70.5" customHeight="1" x14ac:dyDescent="0.25">
      <c r="A391" s="2" t="s">
        <v>153</v>
      </c>
      <c r="B391" s="29">
        <f>SUM(B389:B390)</f>
        <v>58.3</v>
      </c>
      <c r="C391" s="29">
        <f>SUM(C389:C390)</f>
        <v>58.3</v>
      </c>
      <c r="D391" s="29">
        <f>F391/I2*100</f>
        <v>99.999755337427302</v>
      </c>
      <c r="E391" s="10">
        <v>37858</v>
      </c>
      <c r="F391" s="10">
        <f>(F389*C389+F390*C390)/C391</f>
        <v>37857.907375643226</v>
      </c>
      <c r="G391" s="10">
        <v>37858</v>
      </c>
      <c r="H391" s="35">
        <f t="shared" si="41"/>
        <v>-9.2624356773740146E-2</v>
      </c>
    </row>
    <row r="392" spans="1:8" ht="64.5" customHeight="1" x14ac:dyDescent="0.25">
      <c r="A392" s="2" t="s">
        <v>154</v>
      </c>
      <c r="B392" s="10">
        <f>B373+B387+B391</f>
        <v>1813.8999999999999</v>
      </c>
      <c r="C392" s="10">
        <f>C373+C387+C391</f>
        <v>1891.4000000000003</v>
      </c>
      <c r="D392" s="29">
        <f>F392/I2*100</f>
        <v>96.510645041999041</v>
      </c>
      <c r="E392" s="10">
        <f>(B373*E373+B387*E387+B391*E391)/B392</f>
        <v>37858.016097910586</v>
      </c>
      <c r="F392" s="10">
        <f>ROUND((C373*F373+C387*F387+C391*F391)/C392,0)</f>
        <v>36537</v>
      </c>
      <c r="G392" s="10">
        <f>E392</f>
        <v>37858.016097910586</v>
      </c>
      <c r="H392" s="10">
        <f t="shared" ref="H392" si="42">F392-G392</f>
        <v>-1321.0160979105858</v>
      </c>
    </row>
    <row r="393" spans="1:8" ht="61.15" customHeight="1" x14ac:dyDescent="0.25">
      <c r="A393" s="54"/>
      <c r="B393" s="54"/>
      <c r="C393" s="54"/>
      <c r="D393" s="54"/>
      <c r="E393" s="54"/>
      <c r="F393" s="54"/>
      <c r="G393" s="54"/>
      <c r="H393" s="54"/>
    </row>
    <row r="394" spans="1:8" ht="47.25" customHeight="1" x14ac:dyDescent="0.25">
      <c r="A394" s="42"/>
      <c r="B394" s="42"/>
      <c r="C394" s="42"/>
      <c r="D394" s="42"/>
      <c r="E394" s="42"/>
      <c r="F394" s="42"/>
      <c r="G394" s="42"/>
      <c r="H394" s="42"/>
    </row>
  </sheetData>
  <mergeCells count="26">
    <mergeCell ref="A112:H112"/>
    <mergeCell ref="F2:H2"/>
    <mergeCell ref="A4:A5"/>
    <mergeCell ref="B4:B5"/>
    <mergeCell ref="C4:C5"/>
    <mergeCell ref="D4:D5"/>
    <mergeCell ref="E4:F4"/>
    <mergeCell ref="G4:G5"/>
    <mergeCell ref="H4:H5"/>
    <mergeCell ref="A7:H7"/>
    <mergeCell ref="A8:H8"/>
    <mergeCell ref="A76:H76"/>
    <mergeCell ref="A83:H83"/>
    <mergeCell ref="A102:H102"/>
    <mergeCell ref="A394:H394"/>
    <mergeCell ref="A127:H127"/>
    <mergeCell ref="A128:H128"/>
    <mergeCell ref="A196:H196"/>
    <mergeCell ref="A251:H251"/>
    <mergeCell ref="A267:H267"/>
    <mergeCell ref="A282:H282"/>
    <mergeCell ref="A305:H305"/>
    <mergeCell ref="A306:H306"/>
    <mergeCell ref="A374:H374"/>
    <mergeCell ref="A388:H388"/>
    <mergeCell ref="A393:H393"/>
  </mergeCells>
  <pageMargins left="0" right="0" top="0.74803149606299213" bottom="0.74803149606299213" header="0.31496062992125984" footer="0.31496062992125984"/>
  <pageSetup paperSize="9" scale="51" fitToHeight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196-ра</vt:lpstr>
      <vt:lpstr>'196-ра'!Заголовки_для_печати</vt:lpstr>
      <vt:lpstr>'196-ра'!Область_печати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2021-08-24T10:40:24Z</dcterms:modified>
</cp:coreProperties>
</file>