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08" yWindow="12" windowWidth="23256" windowHeight="12456"/>
  </bookViews>
  <sheets>
    <sheet name="196-ра" sheetId="3" r:id="rId1"/>
  </sheets>
  <definedNames>
    <definedName name="_xlnm.Print_Titles" localSheetId="0">'196-ра'!$4:$5</definedName>
    <definedName name="_xlnm.Print_Area" localSheetId="0">'196-ра'!$A$1:$H$395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4" i="3" l="1"/>
  <c r="E268" i="3" l="1"/>
  <c r="E389" i="3" l="1"/>
  <c r="G375" i="3" l="1"/>
  <c r="F375" i="3"/>
  <c r="C375" i="3" l="1"/>
  <c r="B375" i="3"/>
  <c r="F306" i="3"/>
  <c r="C305" i="3"/>
  <c r="B305" i="3"/>
  <c r="E254" i="3"/>
  <c r="E196" i="3"/>
  <c r="F196" i="3" l="1"/>
  <c r="F75" i="3"/>
  <c r="E393" i="3" l="1"/>
  <c r="F241" i="3" l="1"/>
  <c r="H219" i="3"/>
  <c r="D219" i="3"/>
  <c r="C200" i="3"/>
  <c r="C83" i="3"/>
  <c r="F83" i="3" s="1"/>
  <c r="H80" i="3"/>
  <c r="D80" i="3"/>
  <c r="G378" i="3"/>
  <c r="G379" i="3"/>
  <c r="G380" i="3"/>
  <c r="G381" i="3"/>
  <c r="G382" i="3"/>
  <c r="G383" i="3"/>
  <c r="G384" i="3"/>
  <c r="G385" i="3"/>
  <c r="G386" i="3"/>
  <c r="G387" i="3"/>
  <c r="G388" i="3"/>
  <c r="G377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70" i="3"/>
  <c r="D274" i="3"/>
  <c r="G105" i="3"/>
  <c r="G106" i="3"/>
  <c r="G107" i="3"/>
  <c r="G108" i="3"/>
  <c r="G109" i="3"/>
  <c r="G110" i="3"/>
  <c r="G111" i="3"/>
  <c r="G104" i="3"/>
  <c r="G115" i="3"/>
  <c r="G116" i="3"/>
  <c r="G117" i="3"/>
  <c r="G118" i="3"/>
  <c r="G119" i="3"/>
  <c r="G120" i="3"/>
  <c r="G121" i="3"/>
  <c r="G122" i="3"/>
  <c r="G123" i="3"/>
  <c r="G124" i="3"/>
  <c r="G125" i="3"/>
  <c r="G114" i="3"/>
  <c r="H101" i="3"/>
  <c r="C85" i="3"/>
  <c r="D392" i="3"/>
  <c r="D391" i="3"/>
  <c r="C393" i="3"/>
  <c r="F393" i="3" s="1"/>
  <c r="H393" i="3" s="1"/>
  <c r="B393" i="3"/>
  <c r="H392" i="3"/>
  <c r="H391" i="3"/>
  <c r="D378" i="3"/>
  <c r="D379" i="3"/>
  <c r="D380" i="3"/>
  <c r="D381" i="3"/>
  <c r="D382" i="3"/>
  <c r="D383" i="3"/>
  <c r="D384" i="3"/>
  <c r="D385" i="3"/>
  <c r="D386" i="3"/>
  <c r="D387" i="3"/>
  <c r="D388" i="3"/>
  <c r="D377" i="3"/>
  <c r="H378" i="3"/>
  <c r="H379" i="3"/>
  <c r="H380" i="3"/>
  <c r="H381" i="3"/>
  <c r="H382" i="3"/>
  <c r="H383" i="3"/>
  <c r="H384" i="3"/>
  <c r="H385" i="3"/>
  <c r="H386" i="3"/>
  <c r="H387" i="3"/>
  <c r="H388" i="3"/>
  <c r="H377" i="3"/>
  <c r="C389" i="3"/>
  <c r="F389" i="3" s="1"/>
  <c r="B389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285" i="3"/>
  <c r="F305" i="3"/>
  <c r="D305" i="3" s="1"/>
  <c r="D271" i="3"/>
  <c r="D272" i="3"/>
  <c r="D273" i="3"/>
  <c r="D275" i="3"/>
  <c r="D276" i="3"/>
  <c r="D277" i="3"/>
  <c r="D278" i="3"/>
  <c r="D279" i="3"/>
  <c r="D280" i="3"/>
  <c r="D281" i="3"/>
  <c r="D282" i="3"/>
  <c r="D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70" i="3"/>
  <c r="C283" i="3"/>
  <c r="F283" i="3" s="1"/>
  <c r="D283" i="3" s="1"/>
  <c r="B283" i="3"/>
  <c r="E283" i="3" s="1"/>
  <c r="D264" i="3"/>
  <c r="D265" i="3"/>
  <c r="D266" i="3"/>
  <c r="D267" i="3"/>
  <c r="D263" i="3"/>
  <c r="H264" i="3"/>
  <c r="H265" i="3"/>
  <c r="H266" i="3"/>
  <c r="H267" i="3"/>
  <c r="H263" i="3"/>
  <c r="C262" i="3"/>
  <c r="F262" i="3" s="1"/>
  <c r="D262" i="3" s="1"/>
  <c r="B262" i="3"/>
  <c r="E262" i="3" s="1"/>
  <c r="D258" i="3"/>
  <c r="D259" i="3"/>
  <c r="D260" i="3"/>
  <c r="D261" i="3"/>
  <c r="D257" i="3"/>
  <c r="H258" i="3"/>
  <c r="H259" i="3"/>
  <c r="H260" i="3"/>
  <c r="H261" i="3"/>
  <c r="H257" i="3"/>
  <c r="C256" i="3"/>
  <c r="F256" i="3" s="1"/>
  <c r="D255" i="3"/>
  <c r="C254" i="3"/>
  <c r="F254" i="3" s="1"/>
  <c r="D254" i="3" s="1"/>
  <c r="B254" i="3"/>
  <c r="H255" i="3"/>
  <c r="H254" i="3" s="1"/>
  <c r="C241" i="3"/>
  <c r="D237" i="3"/>
  <c r="H237" i="3"/>
  <c r="D211" i="3"/>
  <c r="F212" i="3"/>
  <c r="D212" i="3" s="1"/>
  <c r="H211" i="3"/>
  <c r="D389" i="3" l="1"/>
  <c r="H389" i="3"/>
  <c r="H212" i="3"/>
  <c r="H262" i="3"/>
  <c r="D256" i="3"/>
  <c r="H305" i="3"/>
  <c r="D393" i="3"/>
  <c r="C268" i="3"/>
  <c r="F268" i="3" s="1"/>
  <c r="H283" i="3"/>
  <c r="D247" i="3"/>
  <c r="D248" i="3"/>
  <c r="D249" i="3"/>
  <c r="D250" i="3"/>
  <c r="D246" i="3"/>
  <c r="H247" i="3"/>
  <c r="H248" i="3"/>
  <c r="H249" i="3"/>
  <c r="H250" i="3"/>
  <c r="H246" i="3"/>
  <c r="C251" i="3"/>
  <c r="F251" i="3" s="1"/>
  <c r="D243" i="3"/>
  <c r="C244" i="3"/>
  <c r="F244" i="3" s="1"/>
  <c r="H243" i="3"/>
  <c r="H251" i="3" l="1"/>
  <c r="D251" i="3"/>
  <c r="D268" i="3"/>
  <c r="H244" i="3"/>
  <c r="D244" i="3"/>
  <c r="D238" i="3"/>
  <c r="D221" i="3"/>
  <c r="D241" i="3"/>
  <c r="D217" i="3"/>
  <c r="D218" i="3"/>
  <c r="D220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9" i="3"/>
  <c r="D240" i="3"/>
  <c r="D216" i="3"/>
  <c r="H217" i="3"/>
  <c r="H218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8" i="3"/>
  <c r="H239" i="3"/>
  <c r="H240" i="3"/>
  <c r="H241" i="3"/>
  <c r="H216" i="3"/>
  <c r="D214" i="3"/>
  <c r="H214" i="3"/>
  <c r="C209" i="3"/>
  <c r="F209" i="3" s="1"/>
  <c r="D207" i="3"/>
  <c r="D208" i="3"/>
  <c r="D206" i="3"/>
  <c r="H207" i="3"/>
  <c r="H208" i="3"/>
  <c r="H206" i="3"/>
  <c r="D203" i="3"/>
  <c r="D202" i="3"/>
  <c r="C204" i="3"/>
  <c r="F200" i="3"/>
  <c r="H203" i="3"/>
  <c r="H202" i="3"/>
  <c r="D199" i="3"/>
  <c r="D200" i="3" s="1"/>
  <c r="H199" i="3"/>
  <c r="D115" i="3"/>
  <c r="D116" i="3"/>
  <c r="D117" i="3"/>
  <c r="D118" i="3"/>
  <c r="D119" i="3"/>
  <c r="D120" i="3"/>
  <c r="D121" i="3"/>
  <c r="D122" i="3"/>
  <c r="D123" i="3"/>
  <c r="D124" i="3"/>
  <c r="D125" i="3"/>
  <c r="D114" i="3"/>
  <c r="H116" i="3"/>
  <c r="H117" i="3"/>
  <c r="H118" i="3"/>
  <c r="H119" i="3"/>
  <c r="H120" i="3"/>
  <c r="H121" i="3"/>
  <c r="H122" i="3"/>
  <c r="H123" i="3"/>
  <c r="H124" i="3"/>
  <c r="H125" i="3"/>
  <c r="H114" i="3"/>
  <c r="C126" i="3"/>
  <c r="F126" i="3" s="1"/>
  <c r="H126" i="3" s="1"/>
  <c r="B126" i="3"/>
  <c r="B112" i="3"/>
  <c r="D105" i="3"/>
  <c r="D106" i="3"/>
  <c r="D107" i="3"/>
  <c r="D108" i="3"/>
  <c r="D109" i="3"/>
  <c r="D110" i="3"/>
  <c r="D111" i="3"/>
  <c r="D104" i="3"/>
  <c r="H105" i="3"/>
  <c r="H106" i="3"/>
  <c r="H107" i="3"/>
  <c r="H108" i="3"/>
  <c r="H109" i="3"/>
  <c r="H110" i="3"/>
  <c r="H111" i="3"/>
  <c r="H104" i="3"/>
  <c r="C112" i="3"/>
  <c r="F112" i="3" s="1"/>
  <c r="H96" i="3"/>
  <c r="H97" i="3"/>
  <c r="H98" i="3"/>
  <c r="H99" i="3"/>
  <c r="H100" i="3"/>
  <c r="H95" i="3"/>
  <c r="D96" i="3"/>
  <c r="D97" i="3"/>
  <c r="D98" i="3"/>
  <c r="D99" i="3"/>
  <c r="D100" i="3"/>
  <c r="D101" i="3"/>
  <c r="D95" i="3"/>
  <c r="D89" i="3"/>
  <c r="D90" i="3"/>
  <c r="D91" i="3"/>
  <c r="D92" i="3"/>
  <c r="D93" i="3"/>
  <c r="D88" i="3"/>
  <c r="H89" i="3"/>
  <c r="H90" i="3"/>
  <c r="H91" i="3"/>
  <c r="H92" i="3"/>
  <c r="H93" i="3"/>
  <c r="H88" i="3"/>
  <c r="H200" i="3" l="1"/>
  <c r="F204" i="3"/>
  <c r="H204" i="3" s="1"/>
  <c r="D209" i="3"/>
  <c r="H209" i="3"/>
  <c r="D112" i="3"/>
  <c r="H112" i="3"/>
  <c r="D126" i="3"/>
  <c r="B87" i="3"/>
  <c r="C87" i="3"/>
  <c r="F87" i="3" s="1"/>
  <c r="D86" i="3"/>
  <c r="D85" i="3" s="1"/>
  <c r="H86" i="3"/>
  <c r="H85" i="3" s="1"/>
  <c r="F85" i="3"/>
  <c r="D79" i="3"/>
  <c r="D81" i="3"/>
  <c r="D82" i="3"/>
  <c r="D78" i="3"/>
  <c r="H83" i="3"/>
  <c r="H79" i="3"/>
  <c r="H81" i="3"/>
  <c r="H82" i="3"/>
  <c r="H78" i="3"/>
  <c r="D204" i="3" l="1"/>
  <c r="H87" i="3"/>
  <c r="D87" i="3"/>
  <c r="D83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09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30" i="3"/>
  <c r="D75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9" i="3"/>
  <c r="H375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09" i="3"/>
  <c r="H196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30" i="3"/>
  <c r="B196" i="3"/>
  <c r="C196" i="3"/>
  <c r="H75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9" i="3"/>
  <c r="C75" i="3"/>
  <c r="B75" i="3" l="1"/>
  <c r="D196" i="3"/>
  <c r="D375" i="3"/>
  <c r="B256" i="3"/>
  <c r="E256" i="3" l="1"/>
  <c r="G256" i="3"/>
  <c r="B268" i="3"/>
  <c r="B306" i="3" s="1"/>
  <c r="E306" i="3" s="1"/>
  <c r="C94" i="3"/>
  <c r="F94" i="3" s="1"/>
  <c r="B94" i="3"/>
  <c r="B102" i="3" s="1"/>
  <c r="G268" i="3" l="1"/>
  <c r="H268" i="3"/>
  <c r="H256" i="3"/>
  <c r="D94" i="3"/>
  <c r="C102" i="3"/>
  <c r="F102" i="3" s="1"/>
  <c r="E94" i="3"/>
  <c r="E102" i="3" s="1"/>
  <c r="C394" i="3"/>
  <c r="D394" i="3" s="1"/>
  <c r="B394" i="3"/>
  <c r="E394" i="3" s="1"/>
  <c r="H102" i="3" l="1"/>
  <c r="H94" i="3"/>
  <c r="D102" i="3"/>
  <c r="C127" i="3"/>
  <c r="F127" i="3" s="1"/>
  <c r="D127" i="3" s="1"/>
  <c r="B127" i="3"/>
  <c r="E127" i="3" s="1"/>
  <c r="G127" i="3" l="1"/>
  <c r="H127" i="3" s="1"/>
  <c r="D215" i="3" l="1"/>
  <c r="C215" i="3"/>
  <c r="C252" i="3" s="1"/>
  <c r="C306" i="3" l="1"/>
  <c r="F215" i="3"/>
  <c r="G394" i="3"/>
  <c r="H394" i="3" s="1"/>
  <c r="H215" i="3" l="1"/>
  <c r="F252" i="3"/>
  <c r="D252" i="3" s="1"/>
  <c r="D306" i="3" l="1"/>
  <c r="H252" i="3"/>
  <c r="G306" i="3"/>
  <c r="H306" i="3" l="1"/>
</calcChain>
</file>

<file path=xl/sharedStrings.xml><?xml version="1.0" encoding="utf-8"?>
<sst xmlns="http://schemas.openxmlformats.org/spreadsheetml/2006/main" count="399" uniqueCount="218">
  <si>
    <t>Планируемая среднесписочная численность отдельной категории работников государственных и муниципальных учреждений, человек</t>
  </si>
  <si>
    <t>Отклонение факта за отчетный период от планового значения на год, руб.</t>
  </si>
  <si>
    <t>Факт за отчетный период</t>
  </si>
  <si>
    <t>8=6-7</t>
  </si>
  <si>
    <t>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</t>
  </si>
  <si>
    <t>Департамент здравоохранения Томской области (ДЗТО)</t>
  </si>
  <si>
    <t>ОГАУЗ «Томский областной онкологический диспансер»</t>
  </si>
  <si>
    <t>ОГБУЗ «Бюро судебно-медицинской экспертизы Томской области»</t>
  </si>
  <si>
    <t>ОГАУЗ «Томская областная клиническая больница»</t>
  </si>
  <si>
    <t>ОГБУЗ «Томский областной наркологический диспансер»</t>
  </si>
  <si>
    <t>ОГБУЗ  «Томский областной кожно-венерологический диспансер»</t>
  </si>
  <si>
    <t>ОГБУЗ «Томский региональный центр крови»</t>
  </si>
  <si>
    <t>ОГКУЗ «Дом ребенка, специализированный для детей с органическим поражением центральной нервной системы с нарушением психики»</t>
  </si>
  <si>
    <t>ОГАУЗ «Врачебно-физкультурный диспансер»</t>
  </si>
  <si>
    <t>ОГБУЗ «Бюро медицинской статистики»</t>
  </si>
  <si>
    <t>ОГБУЗ «Патологоанатомическое бюро»</t>
  </si>
  <si>
    <t>ОГБУЗ «Томский областной центр по профилактике и борьбе со СПИД и другими инфекционными заболеваниями»</t>
  </si>
  <si>
    <t>ОГАУ «Центр медицинской и фармацевтической информации»</t>
  </si>
  <si>
    <t>ОГАУЗ «Стоматологическая поликлиника»</t>
  </si>
  <si>
    <t>Департамент общего образования Томской области (ДООТО)</t>
  </si>
  <si>
    <t>Кожевниковский район</t>
  </si>
  <si>
    <t>Итого</t>
  </si>
  <si>
    <t>Муниципальное автономное дошкольное образовательное учреждение детский сад компенсирующего вида № 1 г. Томска</t>
  </si>
  <si>
    <t>Областные образовательные организации</t>
  </si>
  <si>
    <t>Департамент социальной защиты населения Томской области (ДСЗНТО)</t>
  </si>
  <si>
    <t>Департамент по вопросам семьи и детей Томской области (ДС и ДТО)</t>
  </si>
  <si>
    <t>ОГБУ «Социально-реабилитационный центр для несовершеннолетних «Луч» г. Томска»</t>
  </si>
  <si>
    <t>ОГБУ «Центр социальной помощи семье и детям г. Стрежевого»</t>
  </si>
  <si>
    <t>ОГКУ "Центр помощи детям, оставшимся без попечения родителей детский дом «Орлиное гнездо»</t>
  </si>
  <si>
    <t>ОГКУ "Центр помощи детям, оставшимся без попечения родителей, Асиновского района»</t>
  </si>
  <si>
    <t>ОГКУ  для детей с ограниченными возможностями здоровья «Центр помощи детям, оставшимся без попечения родителей, "Росток»</t>
  </si>
  <si>
    <t>ОГКУ "Центр помощи детям, оставшимся без попечения родителей г.Томска»</t>
  </si>
  <si>
    <t>ОГКУ «Центр социальной помощи семье и детям Колпашевского района»</t>
  </si>
  <si>
    <t>ОГКУ «Социально-реабилитационный центр для несовершеннолетних Парабельского района»</t>
  </si>
  <si>
    <t>ОГКУ «Реабилитационный Центр для детей и подростков с ограниченными возможностями ЗАТО Северск»</t>
  </si>
  <si>
    <t>ОГКСУ «Реабилитационный Центр для детей и подростков с ограниченными возможностями «Надежда»</t>
  </si>
  <si>
    <t>ОГКСУ для умственно отсталых детей «Тунгусовский детский дом-интернат»</t>
  </si>
  <si>
    <t>Средний медицинский (фармацевтический) персонал (персонал, обеспечивающий условия для предоставления медицинских услуг)</t>
  </si>
  <si>
    <t xml:space="preserve">Департамент общего образования Томской области (ДООТО) </t>
  </si>
  <si>
    <t>Асиновский район</t>
  </si>
  <si>
    <t>Итого:</t>
  </si>
  <si>
    <t>Молчановский район</t>
  </si>
  <si>
    <t>Шегарский район</t>
  </si>
  <si>
    <t>ОГБУ  «Центр социальной помощи семье и детям  «Огонек» г. Томска»</t>
  </si>
  <si>
    <t>ОГБУ «Социально-реабилитационный центр для несовершеннолетних «Друг» г. Томска»</t>
  </si>
  <si>
    <t>ОГКУ "Центр помощи детям, оставшимся без попечения родителей, «Бакчарского района»</t>
  </si>
  <si>
    <t>ОГКУ "Центр помощи детям, оставшимся без попечения родителей, Зырянского района»</t>
  </si>
  <si>
    <t>ОГКУ "Центр помощи детям, оставшимся без попечения родителей, имени М.И.Никульшина»</t>
  </si>
  <si>
    <t xml:space="preserve">ОГКУ "Центр помощи детям, оставшимся без попечения родителей «Родник» </t>
  </si>
  <si>
    <t>ОГКУ «Социально-реабилитационный центр для несовершеннолетних Александровского района»</t>
  </si>
  <si>
    <t>Младший медицинский (фармацевтический) персонал (персонал, обеспечивающий условия для предоставления медицинских услуг)</t>
  </si>
  <si>
    <t>Муниципальное образование «Верхнекетский район»</t>
  </si>
  <si>
    <t>Наименование учреждений ОГУ и МУ</t>
  </si>
  <si>
    <t>ОГАУЗ «Томский фтизиопульмонологический медицинский центр»</t>
  </si>
  <si>
    <t xml:space="preserve">Фактическая среднесписочная численность отдельной категории работников государственных и муниципальных учреждений на отчетный период, человек
</t>
  </si>
  <si>
    <t xml:space="preserve">Отношение средней заработной платы работников соответствующей категории к среднемесячному доходу от трудовой деятельности по Томской области, %
</t>
  </si>
  <si>
    <t>Средняя заработная плата отдельной категории работников списочного состава, руб.</t>
  </si>
  <si>
    <t>ОГАУЗ «Областной перинатальный центр им. И.Д.Евтушенко»</t>
  </si>
  <si>
    <t>ОГАУЗ «Областная детская больница»</t>
  </si>
  <si>
    <t>ОГАУЗ «Кожевниковская РБ»</t>
  </si>
  <si>
    <t>ОГАУЗ «Поликлиника № 1»</t>
  </si>
  <si>
    <t>ОГАУЗ «Поликлиника № 3»</t>
  </si>
  <si>
    <t>ОГАУЗ «Поликлиника № 4»</t>
  </si>
  <si>
    <t>ОГАУЗ «Поликлиника № 8»</t>
  </si>
  <si>
    <t>ОГАУЗ «Поликлиника №10»</t>
  </si>
  <si>
    <t>ОГАУЗ «Детский центр восстановительного лечения»</t>
  </si>
  <si>
    <t>ОГБУЗ «Детская стоматологическая поликлиника №1»</t>
  </si>
  <si>
    <t>ОГБУЗ «Детская стоматологическая поликлиника №2»</t>
  </si>
  <si>
    <t>ОГАУЗ «Стоматологическая поликлиника №1»</t>
  </si>
  <si>
    <t>ОГАУЗ «Больница скорой медицинской помощи»</t>
  </si>
  <si>
    <t>ОГАУЗ «Больница №2»</t>
  </si>
  <si>
    <t>ОГАУЗ «Городская клиническая больница №3 им. Б.И.Альперовича»</t>
  </si>
  <si>
    <t>ОГАУЗ «Межвузовская поликлиника»</t>
  </si>
  <si>
    <t>ОГБУЗ «Медико-санитарная часть №1»</t>
  </si>
  <si>
    <t>ОГБУЗ «Медико-санитарная часть №2»</t>
  </si>
  <si>
    <t>ОГАУЗ «Медико-санитарная часть «Строитель»</t>
  </si>
  <si>
    <t>ОГАУЗ «Детская больница №1»</t>
  </si>
  <si>
    <t>ОГАУЗ «Детская городская больница №2»</t>
  </si>
  <si>
    <t>ОГАУЗ «Больница скорой медицинской помощи №2»</t>
  </si>
  <si>
    <t>ОГБУЗ «Детская инфекционная больница им.Г.Е. Сибирцева»</t>
  </si>
  <si>
    <t>ОГАУЗ «Родильный дом №1»</t>
  </si>
  <si>
    <t>ОГАУЗ «Родильный дом им. Н.А. Семашко»</t>
  </si>
  <si>
    <t>ОГАУЗ «Родильный дом №4»</t>
  </si>
  <si>
    <t>ОГАУЗ «Станция скорой медицинской помощи»</t>
  </si>
  <si>
    <t>ОГБУЗ «Центр медицинской профилактики»</t>
  </si>
  <si>
    <t>ОГБУЗ «Поликлиника ТНЦ СО РАН»</t>
  </si>
  <si>
    <t xml:space="preserve">ОГАУЗ «Медицинский центр им. Г.К.Жерлова» </t>
  </si>
  <si>
    <t>ОГАУЗ «Александровская РБ»</t>
  </si>
  <si>
    <t>ОГБУЗ «Асиновская РБ»</t>
  </si>
  <si>
    <t>ОГБУЗ «Бакчарская РБ»</t>
  </si>
  <si>
    <t>ОГБУЗ «Верхнекетская РБ»</t>
  </si>
  <si>
    <t>ОГБУЗ «Зырянская РБ»</t>
  </si>
  <si>
    <t>ОГБУЗ «Каргасокская РБ»</t>
  </si>
  <si>
    <t>ОГАУЗ «Колпашевская РБ»</t>
  </si>
  <si>
    <t>ОГАУЗ «Кривошеинская РБ»</t>
  </si>
  <si>
    <t>ОГБУЗ «Молчановская РБ»</t>
  </si>
  <si>
    <t>ОГБУЗ «Парабельская РБ»</t>
  </si>
  <si>
    <t>ОГБУЗ «Первомайская РБ»</t>
  </si>
  <si>
    <t>ОГАУЗ «Стрежевская ГБ»</t>
  </si>
  <si>
    <t>ОГБУЗ «Тегульдетская РБ»</t>
  </si>
  <si>
    <t>ОГАУЗ «Томская РБ»</t>
  </si>
  <si>
    <t>ОГАУЗ «Светленская РБ»</t>
  </si>
  <si>
    <t>ОГБУЗ «Лоскутовская РП»</t>
  </si>
  <si>
    <t>ОГБУЗ «Чаинская РБ»</t>
  </si>
  <si>
    <t>Плановое значение средней заработной платы отдельной категории работников на год, руб.*</t>
  </si>
  <si>
    <t>Томск</t>
  </si>
  <si>
    <t>Муниципальное бюджетное дошкольное образовательное учреждение № 54 г. Томска</t>
  </si>
  <si>
    <t>МБОУ ООШИ № 22  г.Томска</t>
  </si>
  <si>
    <t>МБОУ ООШ № 39 г.Томска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</si>
  <si>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ДЗТО</t>
  </si>
  <si>
    <t>Приложение №1 к Порядку организации и проведения мониторинга целевых показателей, установленных в планах мероприятий
(региональных «дорожных картах»)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</si>
  <si>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ДООТО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</si>
  <si>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ДПМПФК и СТО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</si>
  <si>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ДСЗНТО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</si>
  <si>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ДС и ДТО</t>
  </si>
  <si>
    <t>ОГАУ «ДИПИ «Лесная дача»</t>
  </si>
  <si>
    <t>ОГАУ «КЦСОН ТО»</t>
  </si>
  <si>
    <t>ОГАУ «ШПИ «Забота»</t>
  </si>
  <si>
    <t>ОГБУ «ДИПИ «Виола» ЗАТО Северск»</t>
  </si>
  <si>
    <t>ОГБУ«ПИ Колпашевского района»</t>
  </si>
  <si>
    <t>ОГБУ «ПИ Томского района»</t>
  </si>
  <si>
    <t>ОГБУ «Итатский ДИПИ»</t>
  </si>
  <si>
    <t>МАОУ ДОД ДЮСШ №2</t>
  </si>
  <si>
    <t>Муниципальное автономное дошкольное образовательное учреждение детский сад общеразвивающего вида № 5 г. Томска</t>
  </si>
  <si>
    <t>Муниципальное автономное дошкольное образовательное учреждение детский сад комбинированного вида № 6 г. Томска</t>
  </si>
  <si>
    <t>Муниципальное бюджетное дошкольное образовательное учреждение детский сад  комбинированного вида № 18 г. Томска</t>
  </si>
  <si>
    <t>Муниципальное бюджетное дошкольное образовательное учреждение Центр развития ребенка - детский сад  № 21 г. Томска</t>
  </si>
  <si>
    <t>Муниципальное  бюджетное дошкольное образовательное учреждение детский сад общеразвивающего вида № 46 г. Томска</t>
  </si>
  <si>
    <t>«Муниципальное автономное дошкольное образовательное учреждение «Детский сад  комбинированного вида № 53 г. Томска»</t>
  </si>
  <si>
    <t>Муниципальное автономное дошкольное образовательное учреждение детский сад общеразвивающего вида № 61 г. Томска</t>
  </si>
  <si>
    <t>Муниципальное бюджетное дошкольное образовательное учреждение Детский сад  № 66  г. Томска</t>
  </si>
  <si>
    <t>Муниципальное автономное дошкольное образовательное учреждение Центр развития ребенка - детский сад  № 83 г. Томска</t>
  </si>
  <si>
    <t xml:space="preserve">Муниципальное бюджетное дошкольное образовательное учреждение, детский сад общеразвивающего вида № 88 г. Томска    </t>
  </si>
  <si>
    <t>Муниципальное автономное дошкольное образовательное учреждение детский сад  комбинированного вида № 99 г. Томска</t>
  </si>
  <si>
    <t xml:space="preserve">Муниципальное бюджетное дошкольное образовательное учреждение, детский сад общеразвивающего вида № 103 г. Томска </t>
  </si>
  <si>
    <t>Северск</t>
  </si>
  <si>
    <t>ОГБОУ «Школа-интернат для обучающихся с нарушениями слуха»</t>
  </si>
  <si>
    <t>МБДОУ «ЦРР - детский сад «Колокольчик»</t>
  </si>
  <si>
    <t>МБДОУ детский сад «Солнышко»</t>
  </si>
  <si>
    <t>МБДОУ д/с «Ромашка»</t>
  </si>
  <si>
    <t>МБДОУ д/с «Малыш»</t>
  </si>
  <si>
    <t>МБОУ «Северская специальная (коррекционная) школа-интернат VIII вида»</t>
  </si>
  <si>
    <t>ОГАОУ «Губернаторский Светленский лицей»</t>
  </si>
  <si>
    <t>ОГБОУ «ТФТЛ»</t>
  </si>
  <si>
    <t>ТОГКОУ «Школа-интернат для обучающихся с нарушением зрения»</t>
  </si>
  <si>
    <t>ОГБОУ «Школа-интернат для обучающихся, нуждающихсяв психолого-педагогической и медико-социальной помощи»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</si>
  <si>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ДЗТО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</si>
  <si>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ДООТО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</si>
  <si>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ДПМПФК и СТО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</si>
  <si>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ДСЗНТО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</si>
  <si>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ДС и ДТО</t>
  </si>
  <si>
    <t>ИТОГО по категории «Младший медицинский (фармацевтический) персонал (персонал, обеспечивающий условия для предоставления медицинских услуг)» по ДЗТО</t>
  </si>
  <si>
    <t>ИТОГО по категории «Младший медицинский (фармацевтический) персонал (персонал, обеспечивающий условия для предоставления медицинских услуг)» по ДСЗНТО</t>
  </si>
  <si>
    <t>ИТОГО по категории «Младший медицинский (фармацевтический) персонал (персонал, обеспечивающий условия для предоставления медицинских услуг)» по ДС и ДТО</t>
  </si>
  <si>
    <t>ВСЕГО по категории «Младший медицинский (фармацевтический) персонал (персонал, обеспечивающий условия для предоставления медицинских услуг)», агрегированный показатель</t>
  </si>
  <si>
    <t>ВСЕГО по категории «Средний медицинский (фармацевтический) персонал (персонал, обеспечивающий условия для предоставления медицинских услуг)», агрегированный показатель</t>
  </si>
  <si>
    <t>ВСЕГО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услуг)», агрегированный показатель</t>
  </si>
  <si>
    <t>ОГБУ «Наргинский ДИПИ Молчановского района»</t>
  </si>
  <si>
    <t>Департамент по молодежной политике, физической культуре и спорту Томской области (ДПМПФК и СТО)</t>
  </si>
  <si>
    <t>Городской округ закрытое административное территориальное образование Северск</t>
  </si>
  <si>
    <t>Муниципальное образование «Город Томск»</t>
  </si>
  <si>
    <t>МАУ ДО ДЮСШ «Кедр»</t>
  </si>
  <si>
    <t>МАОУ ДО «Районная детско-юношеская спортивная школа А.Карпова «Верхнекетского района Томской области»</t>
  </si>
  <si>
    <t>ОГБУЗ «Территориальный центр медицины катастроф»</t>
  </si>
  <si>
    <t>МАУ ДО ДЮСШ «Победа»</t>
  </si>
  <si>
    <t>План на отчетный период</t>
  </si>
  <si>
    <t xml:space="preserve">Муниципальное автномное дошкольное образовательное учреждение № 54 г. Томска </t>
  </si>
  <si>
    <t>Муниципальное автономное дошкольное образовательное учреждение детский сад  комбинированного вида № 57 г. Томска</t>
  </si>
  <si>
    <t>Муниципальное автномное дошкольное образовательное учреждение детский сад  комбинированного вида № 69 г. Томска</t>
  </si>
  <si>
    <t>Муниципальное автономное дошкольное образовательное учреждение,  детский сад общеразвивающего вида № 76 г. Томска</t>
  </si>
  <si>
    <t>Муниципальное автономное дошкольное образовательное учреждение детский сад общеразвивающего вида № 79 г. Томска</t>
  </si>
  <si>
    <t>МКС(К)ОУ С(К)ОШ № 45 шк</t>
  </si>
  <si>
    <t xml:space="preserve">ОГАУЗ «Томский областной центр дезинфекции» </t>
  </si>
  <si>
    <t>ОГАУЗ «Моряковская УБ» им. В.С.Демьянова</t>
  </si>
  <si>
    <t>МАУ ДО ДЮСШ ИМ. Л.Егоровой</t>
  </si>
  <si>
    <t>МБУ ДО СДЮСШОР «Янтарь»</t>
  </si>
  <si>
    <t>МБУ ДО СДЮСШОР «Лидер»</t>
  </si>
  <si>
    <t xml:space="preserve">МБУ ДО СДЮСШОР гимнастики им. Р.Кузнецова </t>
  </si>
  <si>
    <t xml:space="preserve">МБУ ДО ДЮСШ «Русь» </t>
  </si>
  <si>
    <t xml:space="preserve">МАУ ДО ДЮСШ № 16 </t>
  </si>
  <si>
    <t xml:space="preserve">МАУ ДО  ДЮСШ Единоборств </t>
  </si>
  <si>
    <t>МАУ ДО  ДЮСШ ЗВС</t>
  </si>
  <si>
    <t>МАУ ДО ДЮСШ УСЦ ВВС  имени В.А. Шевелева</t>
  </si>
  <si>
    <t>МБУ ДО ДЮСШ «Смена»</t>
  </si>
  <si>
    <t xml:space="preserve">МАУ ДО  ДЮСШ № 17 </t>
  </si>
  <si>
    <t>МАОУ ДО «Районная детско-юношеская спортивная школа А.Карпова "Верхнекетского района Томской области»</t>
  </si>
  <si>
    <t>МБУ ДО ДЮСШ «Бокс»</t>
  </si>
  <si>
    <t>ОГАУЗ «Томская клиническая психиатрическая больница»</t>
  </si>
  <si>
    <t>ОГАУЗ «Шегарская РБ»</t>
  </si>
  <si>
    <t>Муниципальное автономное дошкольное образовательное учреждение детский сад комбинированного вида № 1 г. Томска</t>
  </si>
  <si>
    <t>Муниципальное автномное дошкольное образовательное учреждение, детский сад  комбинированного вида № 22  г. Томска</t>
  </si>
  <si>
    <t>Муниципальное бюджетное дошкольное образовательное учреждение, детский сад  комбинированного вида № 30  г. Томска</t>
  </si>
  <si>
    <t>МБОУ ООШИ № 22</t>
  </si>
  <si>
    <t>МС(К)ОУ С(К)ОШ № 39</t>
  </si>
  <si>
    <t>МБДОУ д/с «Светлячок»</t>
  </si>
  <si>
    <t>МАУ ДО ДЮСШ № 17</t>
  </si>
  <si>
    <t>МКДОУ Побединский детский сад "Лесная дача"</t>
  </si>
  <si>
    <t>ОГАУ "ДИПИ "Лесная дача"</t>
  </si>
  <si>
    <t>ОГАУ "КЦСОН ТО"</t>
  </si>
  <si>
    <t>ОГАУ "КЦСОН Северск"</t>
  </si>
  <si>
    <t>ОГАУ "ШПИ "Забота"</t>
  </si>
  <si>
    <t>ОГБУ "ДИПИ "Виола" ЗАТО Северск"</t>
  </si>
  <si>
    <t>ОГБУ "ДИПИ Александровского района"</t>
  </si>
  <si>
    <t>ОГБУ "ДИПИ Колпашевского района"</t>
  </si>
  <si>
    <t>ОГБУ "ПИ Томского района"</t>
  </si>
  <si>
    <t>ОГБУ "ДИПИ Чаинского района"</t>
  </si>
  <si>
    <t>ОГБУ "Итатский ДИПИ"</t>
  </si>
  <si>
    <t>ОГБУ "Наргинский ДИПИ Молчановского района"</t>
  </si>
  <si>
    <t>ОГБУ "Парбигский ДОП Бакчарского района"</t>
  </si>
  <si>
    <t>ОГБУ "ЦСА г. Томска"</t>
  </si>
  <si>
    <t>ОГКУ «Центр социальной помощи семье и детям Асиновского района»</t>
  </si>
  <si>
    <t>ОГКУ«Центр социальной помощи семье и детям Томского района»</t>
  </si>
  <si>
    <t>ОГКУ «Центр социальной помощи семье и детям Каргасокского района»</t>
  </si>
  <si>
    <t>Томский</t>
  </si>
  <si>
    <t>МБОУ "Курлекская СОШ" Томского района</t>
  </si>
  <si>
    <t xml:space="preserve">Муниципальное бюджетное дошкольное образовательное учреждение, детский сад  № 104 г. Томска </t>
  </si>
  <si>
    <t>Муниципальное бюджетное дошкольное образовательное учреждение № 104 г. Томска</t>
  </si>
  <si>
    <t>Муниципальное бюджетное дошкольное образовательное учреждение детский сад  комбинированного вида № 11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</si>
</sst>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,##0.0"/>
    <numFmt numFmtId="166" formatCode="0.0%"/>
    <numFmt numFmtId="167" formatCode="_-* #,##0&quot;р.&quot;_-;\-* #,##0&quot;р.&quot;_-;_-* &quot;-&quot;&quot;р.&quot;_-;_-@_-"/>
    <numFmt numFmtId="168" formatCode="_-* #,##0_р_._-;\-* #,##0_р_._-;_-* &quot;-&quot;_р_._-;_-@_-"/>
    <numFmt numFmtId="169" formatCode="_-* #,##0.00&quot;р.&quot;_-;\-* #,##0.00&quot;р.&quot;_-;_-* &quot;-&quot;??&quot;р.&quot;_-;_-@_-"/>
    <numFmt numFmtId="170" formatCode="_-* #,##0.00_р_._-;\-* #,##0.00_р_._-;_-* &quot;-&quot;??_р_.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2" fillId="0" borderId="0"/>
    <xf numFmtId="0" fontId="3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</cellStyleXfs>
  <cellXfs count="71">
    <xf numFmtId="0" fontId="0" fillId="0" borderId="0" xfId="0"/>
    <xf numFmtId="0" fontId="6" fillId="2" borderId="0" xfId="0" applyFont="1" applyFill="1"/>
    <xf numFmtId="0" fontId="11" fillId="2" borderId="6" xfId="1" applyFont="1" applyFill="1" applyBorder="1" applyAlignment="1">
      <alignment horizontal="left" vertical="center" wrapText="1"/>
    </xf>
    <xf numFmtId="0" fontId="5" fillId="2" borderId="0" xfId="0" applyFont="1" applyFill="1"/>
    <xf numFmtId="165" fontId="5" fillId="2" borderId="0" xfId="0" applyNumberFormat="1" applyFont="1" applyFill="1"/>
    <xf numFmtId="1" fontId="10" fillId="2" borderId="6" xfId="2" applyNumberFormat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left" vertical="center" wrapText="1"/>
    </xf>
    <xf numFmtId="0" fontId="10" fillId="2" borderId="6" xfId="1" applyFont="1" applyFill="1" applyBorder="1" applyAlignment="1">
      <alignment horizontal="left" vertical="center" wrapText="1"/>
    </xf>
    <xf numFmtId="0" fontId="13" fillId="2" borderId="0" xfId="0" applyFont="1" applyFill="1"/>
    <xf numFmtId="0" fontId="12" fillId="2" borderId="0" xfId="0" applyFont="1" applyFill="1"/>
    <xf numFmtId="165" fontId="11" fillId="2" borderId="6" xfId="1" applyNumberFormat="1" applyFont="1" applyFill="1" applyBorder="1" applyAlignment="1">
      <alignment horizontal="center" vertical="center" wrapText="1"/>
    </xf>
    <xf numFmtId="165" fontId="11" fillId="2" borderId="6" xfId="1" applyNumberFormat="1" applyFont="1" applyFill="1" applyBorder="1" applyAlignment="1">
      <alignment horizontal="center" vertical="center"/>
    </xf>
    <xf numFmtId="164" fontId="11" fillId="2" borderId="6" xfId="1" applyNumberFormat="1" applyFont="1" applyFill="1" applyBorder="1" applyAlignment="1">
      <alignment horizontal="center" vertical="center" wrapText="1"/>
    </xf>
    <xf numFmtId="164" fontId="9" fillId="2" borderId="6" xfId="1" applyNumberFormat="1" applyFont="1" applyFill="1" applyBorder="1" applyAlignment="1">
      <alignment horizontal="center" vertical="center" wrapText="1"/>
    </xf>
    <xf numFmtId="165" fontId="9" fillId="2" borderId="6" xfId="1" applyNumberFormat="1" applyFont="1" applyFill="1" applyBorder="1" applyAlignment="1">
      <alignment horizontal="center" vertical="center" wrapText="1"/>
    </xf>
    <xf numFmtId="164" fontId="5" fillId="2" borderId="0" xfId="0" applyNumberFormat="1" applyFont="1" applyFill="1" applyAlignment="1">
      <alignment horizontal="center"/>
    </xf>
    <xf numFmtId="164" fontId="5" fillId="2" borderId="0" xfId="0" applyNumberFormat="1" applyFont="1" applyFill="1"/>
    <xf numFmtId="3" fontId="5" fillId="2" borderId="0" xfId="0" applyNumberFormat="1" applyFont="1" applyFill="1"/>
    <xf numFmtId="3" fontId="7" fillId="2" borderId="0" xfId="1" applyNumberFormat="1" applyFont="1" applyFill="1" applyBorder="1" applyAlignment="1">
      <alignment horizontal="right" wrapText="1"/>
    </xf>
    <xf numFmtId="3" fontId="8" fillId="2" borderId="0" xfId="0" applyNumberFormat="1" applyFont="1" applyFill="1" applyBorder="1" applyAlignment="1"/>
    <xf numFmtId="3" fontId="10" fillId="2" borderId="5" xfId="2" applyNumberFormat="1" applyFont="1" applyFill="1" applyBorder="1" applyAlignment="1">
      <alignment horizontal="center" vertical="center" wrapText="1"/>
    </xf>
    <xf numFmtId="3" fontId="10" fillId="2" borderId="6" xfId="2" applyNumberFormat="1" applyFont="1" applyFill="1" applyBorder="1" applyAlignment="1">
      <alignment horizontal="center" vertical="center" wrapText="1"/>
    </xf>
    <xf numFmtId="164" fontId="7" fillId="2" borderId="6" xfId="1" applyNumberFormat="1" applyFont="1" applyFill="1" applyBorder="1" applyAlignment="1">
      <alignment horizontal="center" vertical="center" wrapText="1"/>
    </xf>
    <xf numFmtId="3" fontId="9" fillId="2" borderId="6" xfId="1" applyNumberFormat="1" applyFont="1" applyFill="1" applyBorder="1" applyAlignment="1">
      <alignment horizontal="center" vertical="center" wrapText="1"/>
    </xf>
    <xf numFmtId="3" fontId="7" fillId="2" borderId="6" xfId="1" applyNumberFormat="1" applyFont="1" applyFill="1" applyBorder="1" applyAlignment="1">
      <alignment horizontal="center" vertical="center" wrapText="1"/>
    </xf>
    <xf numFmtId="164" fontId="14" fillId="2" borderId="6" xfId="1" applyNumberFormat="1" applyFont="1" applyFill="1" applyBorder="1" applyAlignment="1">
      <alignment horizontal="center" vertical="center" wrapText="1"/>
    </xf>
    <xf numFmtId="3" fontId="11" fillId="2" borderId="6" xfId="1" applyNumberFormat="1" applyFont="1" applyFill="1" applyBorder="1" applyAlignment="1">
      <alignment horizontal="center" vertical="center"/>
    </xf>
    <xf numFmtId="3" fontId="11" fillId="2" borderId="6" xfId="1" applyNumberFormat="1" applyFont="1" applyFill="1" applyBorder="1" applyAlignment="1">
      <alignment horizontal="center" vertical="center" wrapText="1"/>
    </xf>
    <xf numFmtId="164" fontId="10" fillId="2" borderId="6" xfId="1" applyNumberFormat="1" applyFont="1" applyFill="1" applyBorder="1" applyAlignment="1">
      <alignment horizontal="center" vertical="center" wrapText="1"/>
    </xf>
    <xf numFmtId="165" fontId="10" fillId="2" borderId="6" xfId="1" applyNumberFormat="1" applyFont="1" applyFill="1" applyBorder="1" applyAlignment="1">
      <alignment horizontal="center" vertical="center" wrapText="1"/>
    </xf>
    <xf numFmtId="165" fontId="7" fillId="2" borderId="6" xfId="1" applyNumberFormat="1" applyFont="1" applyFill="1" applyBorder="1" applyAlignment="1">
      <alignment horizontal="center" vertical="center" wrapText="1"/>
    </xf>
    <xf numFmtId="3" fontId="10" fillId="2" borderId="6" xfId="1" applyNumberFormat="1" applyFont="1" applyFill="1" applyBorder="1" applyAlignment="1">
      <alignment horizontal="center" vertical="center" wrapText="1"/>
    </xf>
    <xf numFmtId="3" fontId="10" fillId="2" borderId="6" xfId="1" applyNumberFormat="1" applyFont="1" applyFill="1" applyBorder="1" applyAlignment="1">
      <alignment horizontal="center" vertical="center"/>
    </xf>
    <xf numFmtId="164" fontId="10" fillId="2" borderId="6" xfId="1" applyNumberFormat="1" applyFont="1" applyFill="1" applyBorder="1" applyAlignment="1">
      <alignment horizontal="center" vertical="center"/>
    </xf>
    <xf numFmtId="164" fontId="11" fillId="2" borderId="6" xfId="1" applyNumberFormat="1" applyFont="1" applyFill="1" applyBorder="1" applyAlignment="1">
      <alignment horizontal="center" vertical="center"/>
    </xf>
    <xf numFmtId="3" fontId="15" fillId="2" borderId="6" xfId="1" applyNumberFormat="1" applyFont="1" applyFill="1" applyBorder="1" applyAlignment="1">
      <alignment horizontal="center" vertical="center" wrapText="1"/>
    </xf>
    <xf numFmtId="165" fontId="10" fillId="2" borderId="6" xfId="1" applyNumberFormat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left" vertical="center" wrapText="1"/>
    </xf>
    <xf numFmtId="164" fontId="11" fillId="0" borderId="6" xfId="1" applyNumberFormat="1" applyFont="1" applyFill="1" applyBorder="1" applyAlignment="1">
      <alignment horizontal="center" vertical="center" wrapText="1"/>
    </xf>
    <xf numFmtId="3" fontId="11" fillId="0" borderId="6" xfId="1" applyNumberFormat="1" applyFont="1" applyFill="1" applyBorder="1" applyAlignment="1">
      <alignment horizontal="center" vertical="center" wrapText="1"/>
    </xf>
    <xf numFmtId="165" fontId="11" fillId="0" borderId="6" xfId="1" applyNumberFormat="1" applyFont="1" applyFill="1" applyBorder="1" applyAlignment="1">
      <alignment horizontal="center" vertical="center" wrapText="1"/>
    </xf>
    <xf numFmtId="165" fontId="10" fillId="0" borderId="6" xfId="1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3" fontId="11" fillId="0" borderId="6" xfId="1" applyNumberFormat="1" applyFont="1" applyFill="1" applyBorder="1" applyAlignment="1">
      <alignment horizontal="center" vertical="center"/>
    </xf>
    <xf numFmtId="165" fontId="11" fillId="0" borderId="6" xfId="1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wrapText="1"/>
    </xf>
    <xf numFmtId="0" fontId="11" fillId="2" borderId="5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1" fillId="2" borderId="6" xfId="2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 wrapText="1"/>
    </xf>
    <xf numFmtId="0" fontId="11" fillId="2" borderId="5" xfId="2" applyFont="1" applyFill="1" applyBorder="1" applyAlignment="1">
      <alignment horizontal="center" vertical="center" wrapText="1"/>
    </xf>
    <xf numFmtId="0" fontId="11" fillId="2" borderId="7" xfId="2" applyFont="1" applyFill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wrapText="1"/>
    </xf>
    <xf numFmtId="3" fontId="7" fillId="2" borderId="0" xfId="1" applyNumberFormat="1" applyFont="1" applyFill="1" applyBorder="1" applyAlignment="1">
      <alignment horizontal="right" wrapText="1"/>
    </xf>
    <xf numFmtId="3" fontId="8" fillId="2" borderId="0" xfId="0" applyNumberFormat="1" applyFont="1" applyFill="1" applyBorder="1" applyAlignment="1"/>
    <xf numFmtId="0" fontId="9" fillId="2" borderId="1" xfId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64" fontId="10" fillId="2" borderId="1" xfId="2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6" fontId="10" fillId="2" borderId="1" xfId="2" applyNumberFormat="1" applyFont="1" applyFill="1" applyBorder="1" applyAlignment="1">
      <alignment horizontal="center" vertical="center" wrapText="1"/>
    </xf>
    <xf numFmtId="3" fontId="10" fillId="2" borderId="2" xfId="2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3" fontId="10" fillId="2" borderId="1" xfId="2" applyNumberFormat="1" applyFont="1" applyFill="1" applyBorder="1" applyAlignment="1">
      <alignment horizontal="center" vertical="center" wrapText="1"/>
    </xf>
    <xf numFmtId="3" fontId="5" fillId="2" borderId="4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17">
    <cellStyle name="Comma" xfId="9"/>
    <cellStyle name="Comma [0]" xfId="10"/>
    <cellStyle name="Currency" xfId="11"/>
    <cellStyle name="Currency [0]" xfId="12"/>
    <cellStyle name="Normal" xfId="3"/>
    <cellStyle name="Normal 2" xfId="13"/>
    <cellStyle name="Normal 3" xfId="4"/>
    <cellStyle name="Normal_для отправки 1 полугодие факт" xfId="6"/>
    <cellStyle name="Percent" xfId="14"/>
    <cellStyle name="Обычный" xfId="0" builtinId="0"/>
    <cellStyle name="Обычный 2" xfId="7"/>
    <cellStyle name="Обычный 2 2" xfId="15"/>
    <cellStyle name="Обычный 3" xfId="5"/>
    <cellStyle name="Обычный 4" xfId="16"/>
    <cellStyle name="Обычный 5" xfId="8"/>
    <cellStyle name="Обычный 66" xfId="1"/>
    <cellStyle name="Обычный 7" xfId="2"/>
  </cellStyles>
  <dxfs count="0"/>
  <tableStyles count="0" defaultTableStyle="TableStyleMedium2" defaultPivotStyle="PivotStyleMedium9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I396"/>
  <sheetViews>
    <sheetView tabSelected="1" view="pageBreakPreview" topLeftCell="A4" zoomScale="81" zoomScaleNormal="80" zoomScaleSheetLayoutView="81" workbookViewId="0">
      <pane ySplit="3" topLeftCell="A392" activePane="bottomLeft" state="frozen"/>
      <selection activeCell="A4" sqref="A4"/>
      <selection pane="bottomLeft" activeCell="J393" sqref="J393"/>
    </sheetView>
  </sheetViews>
  <sheetFormatPr defaultColWidth="9.109375" defaultRowHeight="24.9" customHeight="1" x14ac:dyDescent="0.3"/>
  <cols>
    <col min="1" max="1" width="63.5546875" style="3" customWidth="1"/>
    <col min="2" max="2" width="17.88671875" style="15" customWidth="1"/>
    <col min="3" max="3" width="21.6640625" style="16" customWidth="1"/>
    <col min="4" max="4" width="20.44140625" style="3" customWidth="1"/>
    <col min="5" max="8" width="17.88671875" style="17" customWidth="1"/>
    <col min="9" max="9" width="20.88671875" style="3" customWidth="1"/>
    <col min="10" max="12" width="9.109375" style="3" customWidth="1"/>
    <col min="13" max="13" width="10.33203125" style="3" customWidth="1"/>
    <col min="14" max="18" width="9.109375" style="3" customWidth="1"/>
    <col min="19" max="16384" width="9.109375" style="3"/>
  </cols>
  <sheetData>
    <row r="1" spans="1:9" ht="12" customHeight="1" x14ac:dyDescent="0.3"/>
    <row r="2" spans="1:9" ht="81.75" customHeight="1" x14ac:dyDescent="0.3">
      <c r="A2" s="1"/>
      <c r="F2" s="58" t="s">
        <v>110</v>
      </c>
      <c r="G2" s="59"/>
      <c r="H2" s="59"/>
      <c r="I2" s="3">
        <v>37858</v>
      </c>
    </row>
    <row r="3" spans="1:9" ht="12.75" customHeight="1" x14ac:dyDescent="0.3">
      <c r="F3" s="18"/>
      <c r="G3" s="19"/>
      <c r="H3" s="19"/>
    </row>
    <row r="4" spans="1:9" ht="121.5" customHeight="1" x14ac:dyDescent="0.3">
      <c r="A4" s="60" t="s">
        <v>52</v>
      </c>
      <c r="B4" s="62" t="s">
        <v>0</v>
      </c>
      <c r="C4" s="62" t="s">
        <v>54</v>
      </c>
      <c r="D4" s="64" t="s">
        <v>55</v>
      </c>
      <c r="E4" s="65" t="s">
        <v>56</v>
      </c>
      <c r="F4" s="66"/>
      <c r="G4" s="67" t="s">
        <v>104</v>
      </c>
      <c r="H4" s="67" t="s">
        <v>1</v>
      </c>
    </row>
    <row r="5" spans="1:9" ht="67.95" customHeight="1" x14ac:dyDescent="0.3">
      <c r="A5" s="61"/>
      <c r="B5" s="63"/>
      <c r="C5" s="63"/>
      <c r="D5" s="61"/>
      <c r="E5" s="20" t="s">
        <v>165</v>
      </c>
      <c r="F5" s="20" t="s">
        <v>2</v>
      </c>
      <c r="G5" s="68"/>
      <c r="H5" s="68"/>
    </row>
    <row r="6" spans="1:9" ht="14.25" customHeight="1" x14ac:dyDescent="0.3">
      <c r="A6" s="5">
        <v>1</v>
      </c>
      <c r="B6" s="5">
        <v>2</v>
      </c>
      <c r="C6" s="5">
        <v>3</v>
      </c>
      <c r="D6" s="5">
        <v>4</v>
      </c>
      <c r="E6" s="21">
        <v>5</v>
      </c>
      <c r="F6" s="21">
        <v>6</v>
      </c>
      <c r="G6" s="21">
        <v>7</v>
      </c>
      <c r="H6" s="21" t="s">
        <v>3</v>
      </c>
    </row>
    <row r="7" spans="1:9" ht="35.25" customHeight="1" x14ac:dyDescent="0.3">
      <c r="A7" s="50" t="s">
        <v>4</v>
      </c>
      <c r="B7" s="50"/>
      <c r="C7" s="69"/>
      <c r="D7" s="69"/>
      <c r="E7" s="69"/>
      <c r="F7" s="69"/>
      <c r="G7" s="69"/>
      <c r="H7" s="69"/>
    </row>
    <row r="8" spans="1:9" ht="24.9" customHeight="1" x14ac:dyDescent="0.3">
      <c r="A8" s="50" t="s">
        <v>5</v>
      </c>
      <c r="B8" s="50"/>
      <c r="C8" s="69"/>
      <c r="D8" s="69"/>
      <c r="E8" s="69"/>
      <c r="F8" s="69"/>
      <c r="G8" s="70"/>
      <c r="H8" s="70"/>
    </row>
    <row r="9" spans="1:9" ht="24.9" customHeight="1" x14ac:dyDescent="0.3">
      <c r="A9" s="6" t="s">
        <v>6</v>
      </c>
      <c r="B9" s="13">
        <v>133.9</v>
      </c>
      <c r="C9" s="22">
        <v>144.20000000000002</v>
      </c>
      <c r="D9" s="13">
        <f>F9/$I$2*100</f>
        <v>249.62777704628056</v>
      </c>
      <c r="E9" s="23">
        <v>83222.100000000006</v>
      </c>
      <c r="F9" s="24">
        <v>94504.083834180899</v>
      </c>
      <c r="G9" s="24">
        <v>83222.100000000006</v>
      </c>
      <c r="H9" s="24">
        <f>F9-E9</f>
        <v>11281.983834180894</v>
      </c>
    </row>
    <row r="10" spans="1:9" ht="39.75" customHeight="1" x14ac:dyDescent="0.3">
      <c r="A10" s="6" t="s">
        <v>7</v>
      </c>
      <c r="B10" s="13">
        <v>56.9</v>
      </c>
      <c r="C10" s="22">
        <v>59.1</v>
      </c>
      <c r="D10" s="13">
        <f t="shared" ref="D10:D73" si="0">F10/$I$2*100</f>
        <v>176.1373635647069</v>
      </c>
      <c r="E10" s="23">
        <v>66426.600000000006</v>
      </c>
      <c r="F10" s="24">
        <v>66682.083098326737</v>
      </c>
      <c r="G10" s="24">
        <v>66426.600000000006</v>
      </c>
      <c r="H10" s="24">
        <f t="shared" ref="H10:H73" si="1">F10-E10</f>
        <v>255.48309832673112</v>
      </c>
    </row>
    <row r="11" spans="1:9" ht="24.9" customHeight="1" x14ac:dyDescent="0.3">
      <c r="A11" s="6" t="s">
        <v>8</v>
      </c>
      <c r="B11" s="13">
        <v>349.59999999999997</v>
      </c>
      <c r="C11" s="22">
        <v>381.70000000000005</v>
      </c>
      <c r="D11" s="13">
        <f t="shared" si="0"/>
        <v>243.4612580321641</v>
      </c>
      <c r="E11" s="23">
        <v>83303</v>
      </c>
      <c r="F11" s="24">
        <v>92169.563065816677</v>
      </c>
      <c r="G11" s="24">
        <v>83303</v>
      </c>
      <c r="H11" s="24">
        <f t="shared" si="1"/>
        <v>8866.5630658166774</v>
      </c>
    </row>
    <row r="12" spans="1:9" ht="24.9" customHeight="1" x14ac:dyDescent="0.3">
      <c r="A12" s="6" t="s">
        <v>9</v>
      </c>
      <c r="B12" s="13">
        <v>39</v>
      </c>
      <c r="C12" s="22">
        <v>37.799999999999997</v>
      </c>
      <c r="D12" s="13">
        <f t="shared" si="0"/>
        <v>203.16800653849629</v>
      </c>
      <c r="E12" s="23">
        <v>76010.2</v>
      </c>
      <c r="F12" s="24">
        <v>76915.343915343925</v>
      </c>
      <c r="G12" s="24">
        <v>76010.2</v>
      </c>
      <c r="H12" s="24">
        <f t="shared" si="1"/>
        <v>905.1439153439278</v>
      </c>
    </row>
    <row r="13" spans="1:9" ht="24.9" customHeight="1" x14ac:dyDescent="0.3">
      <c r="A13" s="6" t="s">
        <v>187</v>
      </c>
      <c r="B13" s="13">
        <v>139.6</v>
      </c>
      <c r="C13" s="22">
        <v>142.10000000000002</v>
      </c>
      <c r="D13" s="13">
        <f t="shared" si="0"/>
        <v>202.37131002612693</v>
      </c>
      <c r="E13" s="23">
        <v>77120.600000000006</v>
      </c>
      <c r="F13" s="24">
        <v>76613.730549691129</v>
      </c>
      <c r="G13" s="24">
        <v>77120.600000000006</v>
      </c>
      <c r="H13" s="24">
        <f t="shared" si="1"/>
        <v>-506.86945030887728</v>
      </c>
    </row>
    <row r="14" spans="1:9" ht="31.5" customHeight="1" x14ac:dyDescent="0.3">
      <c r="A14" s="6" t="s">
        <v>10</v>
      </c>
      <c r="B14" s="13">
        <v>15.1</v>
      </c>
      <c r="C14" s="22">
        <v>17</v>
      </c>
      <c r="D14" s="13">
        <f t="shared" si="0"/>
        <v>170.12662039123148</v>
      </c>
      <c r="E14" s="23">
        <v>67196.399999999994</v>
      </c>
      <c r="F14" s="24">
        <v>64406.535947712415</v>
      </c>
      <c r="G14" s="24">
        <v>64348.692810457527</v>
      </c>
      <c r="H14" s="24">
        <f t="shared" si="1"/>
        <v>-2789.8640522875794</v>
      </c>
    </row>
    <row r="15" spans="1:9" ht="32.25" customHeight="1" x14ac:dyDescent="0.3">
      <c r="A15" s="6" t="s">
        <v>53</v>
      </c>
      <c r="B15" s="13">
        <v>119.5</v>
      </c>
      <c r="C15" s="22">
        <v>119.3</v>
      </c>
      <c r="D15" s="13">
        <f t="shared" si="0"/>
        <v>195.51622917524978</v>
      </c>
      <c r="E15" s="23">
        <v>74053</v>
      </c>
      <c r="F15" s="24">
        <v>74018.534041166058</v>
      </c>
      <c r="G15" s="24">
        <v>74053</v>
      </c>
      <c r="H15" s="24">
        <f t="shared" si="1"/>
        <v>-34.465958833941841</v>
      </c>
    </row>
    <row r="16" spans="1:9" ht="24.9" customHeight="1" x14ac:dyDescent="0.3">
      <c r="A16" s="6" t="s">
        <v>11</v>
      </c>
      <c r="B16" s="13">
        <v>22.7</v>
      </c>
      <c r="C16" s="22">
        <v>22</v>
      </c>
      <c r="D16" s="13">
        <f t="shared" si="0"/>
        <v>190.72466969873068</v>
      </c>
      <c r="E16" s="23">
        <v>69650.7</v>
      </c>
      <c r="F16" s="24">
        <v>72204.545454545456</v>
      </c>
      <c r="G16" s="24">
        <v>69650.7</v>
      </c>
      <c r="H16" s="24">
        <f t="shared" si="1"/>
        <v>2553.8454545454588</v>
      </c>
    </row>
    <row r="17" spans="1:8" ht="48.75" customHeight="1" x14ac:dyDescent="0.3">
      <c r="A17" s="6" t="s">
        <v>12</v>
      </c>
      <c r="B17" s="13">
        <v>7.6</v>
      </c>
      <c r="C17" s="22">
        <v>7.5</v>
      </c>
      <c r="D17" s="13">
        <f t="shared" si="0"/>
        <v>187.4216125365156</v>
      </c>
      <c r="E17" s="23">
        <v>70911.5</v>
      </c>
      <c r="F17" s="24">
        <v>70954.074074074073</v>
      </c>
      <c r="G17" s="24">
        <v>70911.5</v>
      </c>
      <c r="H17" s="24">
        <f t="shared" si="1"/>
        <v>42.574074074072996</v>
      </c>
    </row>
    <row r="18" spans="1:8" ht="24.9" customHeight="1" x14ac:dyDescent="0.3">
      <c r="A18" s="6" t="s">
        <v>13</v>
      </c>
      <c r="B18" s="13">
        <v>10</v>
      </c>
      <c r="C18" s="22">
        <v>10.3</v>
      </c>
      <c r="D18" s="13">
        <f t="shared" si="0"/>
        <v>109.53325100672853</v>
      </c>
      <c r="E18" s="23">
        <v>41454.5</v>
      </c>
      <c r="F18" s="24">
        <v>41467.098166127289</v>
      </c>
      <c r="G18" s="24">
        <v>41454.5</v>
      </c>
      <c r="H18" s="24">
        <f t="shared" si="1"/>
        <v>12.598166127289005</v>
      </c>
    </row>
    <row r="19" spans="1:8" ht="24.9" customHeight="1" x14ac:dyDescent="0.3">
      <c r="A19" s="6" t="s">
        <v>14</v>
      </c>
      <c r="B19" s="13">
        <v>10.199999999999999</v>
      </c>
      <c r="C19" s="22">
        <v>9.4</v>
      </c>
      <c r="D19" s="13">
        <f t="shared" si="0"/>
        <v>102.66371773481768</v>
      </c>
      <c r="E19" s="23">
        <v>38712.300000000003</v>
      </c>
      <c r="F19" s="24">
        <v>38866.43026004728</v>
      </c>
      <c r="G19" s="24">
        <v>38712.300000000003</v>
      </c>
      <c r="H19" s="24">
        <f t="shared" si="1"/>
        <v>154.13026004727726</v>
      </c>
    </row>
    <row r="20" spans="1:8" ht="24.9" customHeight="1" x14ac:dyDescent="0.3">
      <c r="A20" s="6" t="s">
        <v>15</v>
      </c>
      <c r="B20" s="13">
        <v>15.3</v>
      </c>
      <c r="C20" s="22">
        <v>16.899999999999999</v>
      </c>
      <c r="D20" s="13">
        <f t="shared" si="0"/>
        <v>223.29540447853012</v>
      </c>
      <c r="E20" s="23">
        <v>83674.7</v>
      </c>
      <c r="F20" s="24">
        <v>84535.174227481926</v>
      </c>
      <c r="G20" s="24">
        <v>83674.7</v>
      </c>
      <c r="H20" s="24">
        <f t="shared" si="1"/>
        <v>860.47422748192912</v>
      </c>
    </row>
    <row r="21" spans="1:8" ht="36.75" customHeight="1" x14ac:dyDescent="0.3">
      <c r="A21" s="6" t="s">
        <v>16</v>
      </c>
      <c r="B21" s="13">
        <v>28</v>
      </c>
      <c r="C21" s="22">
        <v>28.099999999999998</v>
      </c>
      <c r="D21" s="13">
        <f t="shared" si="0"/>
        <v>160.00145055169742</v>
      </c>
      <c r="E21" s="23">
        <v>60590</v>
      </c>
      <c r="F21" s="24">
        <v>60573.349149861606</v>
      </c>
      <c r="G21" s="24">
        <v>60590</v>
      </c>
      <c r="H21" s="24">
        <f t="shared" si="1"/>
        <v>-16.650850138394162</v>
      </c>
    </row>
    <row r="22" spans="1:8" ht="24.9" customHeight="1" x14ac:dyDescent="0.3">
      <c r="A22" s="6" t="s">
        <v>163</v>
      </c>
      <c r="B22" s="13">
        <v>7.4</v>
      </c>
      <c r="C22" s="22">
        <v>6.2</v>
      </c>
      <c r="D22" s="13">
        <f t="shared" si="0"/>
        <v>118.45339431957677</v>
      </c>
      <c r="E22" s="23">
        <v>42548.9</v>
      </c>
      <c r="F22" s="24">
        <v>44844.086021505376</v>
      </c>
      <c r="G22" s="24">
        <v>42548.9</v>
      </c>
      <c r="H22" s="24">
        <f t="shared" si="1"/>
        <v>2295.1860215053748</v>
      </c>
    </row>
    <row r="23" spans="1:8" ht="24.9" customHeight="1" x14ac:dyDescent="0.3">
      <c r="A23" s="6" t="s">
        <v>17</v>
      </c>
      <c r="B23" s="13">
        <v>4.5</v>
      </c>
      <c r="C23" s="22">
        <v>3.9</v>
      </c>
      <c r="D23" s="13">
        <f t="shared" si="0"/>
        <v>107.90058336151631</v>
      </c>
      <c r="E23" s="23">
        <v>40842.800000000003</v>
      </c>
      <c r="F23" s="24">
        <v>40849.002849002849</v>
      </c>
      <c r="G23" s="24">
        <v>40842.800000000003</v>
      </c>
      <c r="H23" s="24">
        <f t="shared" si="1"/>
        <v>6.202849002846051</v>
      </c>
    </row>
    <row r="24" spans="1:8" ht="24.9" customHeight="1" x14ac:dyDescent="0.3">
      <c r="A24" s="6" t="s">
        <v>57</v>
      </c>
      <c r="B24" s="13">
        <v>103.8</v>
      </c>
      <c r="C24" s="22">
        <v>110.7</v>
      </c>
      <c r="D24" s="13">
        <f t="shared" si="0"/>
        <v>259.18127511859387</v>
      </c>
      <c r="E24" s="23">
        <v>91472.6</v>
      </c>
      <c r="F24" s="24">
        <v>98120.847134397263</v>
      </c>
      <c r="G24" s="24">
        <v>91472.6</v>
      </c>
      <c r="H24" s="24">
        <f t="shared" si="1"/>
        <v>6648.2471343972575</v>
      </c>
    </row>
    <row r="25" spans="1:8" ht="24.9" customHeight="1" x14ac:dyDescent="0.3">
      <c r="A25" s="6" t="s">
        <v>18</v>
      </c>
      <c r="B25" s="13">
        <v>24.2</v>
      </c>
      <c r="C25" s="22">
        <v>23.6</v>
      </c>
      <c r="D25" s="13">
        <f t="shared" si="0"/>
        <v>309.71369969195024</v>
      </c>
      <c r="E25" s="23">
        <v>94915.1</v>
      </c>
      <c r="F25" s="24">
        <v>117251.41242937853</v>
      </c>
      <c r="G25" s="24">
        <v>92320.9</v>
      </c>
      <c r="H25" s="24">
        <f t="shared" si="1"/>
        <v>22336.312429378522</v>
      </c>
    </row>
    <row r="26" spans="1:8" ht="24.9" customHeight="1" x14ac:dyDescent="0.3">
      <c r="A26" s="6" t="s">
        <v>58</v>
      </c>
      <c r="B26" s="13">
        <v>41.599999999999994</v>
      </c>
      <c r="C26" s="22">
        <v>39.5</v>
      </c>
      <c r="D26" s="13">
        <f t="shared" si="0"/>
        <v>145.53681575216413</v>
      </c>
      <c r="E26" s="23">
        <v>56575.9</v>
      </c>
      <c r="F26" s="24">
        <v>55097.327707454293</v>
      </c>
      <c r="G26" s="24">
        <v>54178.2</v>
      </c>
      <c r="H26" s="24">
        <f t="shared" si="1"/>
        <v>-1478.5722925457085</v>
      </c>
    </row>
    <row r="27" spans="1:8" ht="24.9" customHeight="1" x14ac:dyDescent="0.3">
      <c r="A27" s="6" t="s">
        <v>172</v>
      </c>
      <c r="B27" s="13"/>
      <c r="C27" s="22"/>
      <c r="D27" s="13">
        <f t="shared" si="0"/>
        <v>0</v>
      </c>
      <c r="E27" s="23"/>
      <c r="F27" s="24"/>
      <c r="G27" s="24"/>
      <c r="H27" s="24">
        <f t="shared" si="1"/>
        <v>0</v>
      </c>
    </row>
    <row r="28" spans="1:8" ht="24.9" customHeight="1" x14ac:dyDescent="0.3">
      <c r="A28" s="6" t="s">
        <v>86</v>
      </c>
      <c r="B28" s="13">
        <v>5.0999999999999996</v>
      </c>
      <c r="C28" s="22">
        <v>5.9</v>
      </c>
      <c r="D28" s="13">
        <f t="shared" si="0"/>
        <v>227.91581466236352</v>
      </c>
      <c r="E28" s="23">
        <v>80581.7</v>
      </c>
      <c r="F28" s="24">
        <v>86284.369114877583</v>
      </c>
      <c r="G28" s="24">
        <v>77166.7</v>
      </c>
      <c r="H28" s="24">
        <f t="shared" si="1"/>
        <v>5702.6691148775863</v>
      </c>
    </row>
    <row r="29" spans="1:8" ht="24.9" customHeight="1" x14ac:dyDescent="0.3">
      <c r="A29" s="6" t="s">
        <v>87</v>
      </c>
      <c r="B29" s="13">
        <v>25</v>
      </c>
      <c r="C29" s="22">
        <v>21.9</v>
      </c>
      <c r="D29" s="13">
        <f t="shared" si="0"/>
        <v>254.75582217176802</v>
      </c>
      <c r="E29" s="23">
        <v>97648</v>
      </c>
      <c r="F29" s="24">
        <v>96445.459157787933</v>
      </c>
      <c r="G29" s="24">
        <v>95379.4</v>
      </c>
      <c r="H29" s="24">
        <f t="shared" si="1"/>
        <v>-1202.5408422120672</v>
      </c>
    </row>
    <row r="30" spans="1:8" ht="24.9" customHeight="1" x14ac:dyDescent="0.3">
      <c r="A30" s="6" t="s">
        <v>88</v>
      </c>
      <c r="B30" s="13">
        <v>96.3</v>
      </c>
      <c r="C30" s="22">
        <v>98.8</v>
      </c>
      <c r="D30" s="13">
        <f t="shared" si="0"/>
        <v>188.88949251300531</v>
      </c>
      <c r="E30" s="23">
        <v>71389.2</v>
      </c>
      <c r="F30" s="24">
        <v>71509.784075573552</v>
      </c>
      <c r="G30" s="24">
        <v>68363.8</v>
      </c>
      <c r="H30" s="24">
        <f t="shared" si="1"/>
        <v>120.58407557355531</v>
      </c>
    </row>
    <row r="31" spans="1:8" ht="24.9" customHeight="1" x14ac:dyDescent="0.3">
      <c r="A31" s="6" t="s">
        <v>89</v>
      </c>
      <c r="B31" s="13">
        <v>36</v>
      </c>
      <c r="C31" s="22">
        <v>42.2</v>
      </c>
      <c r="D31" s="13">
        <f t="shared" si="0"/>
        <v>220.08046420298837</v>
      </c>
      <c r="E31" s="23">
        <v>85397</v>
      </c>
      <c r="F31" s="24">
        <v>83318.062137967339</v>
      </c>
      <c r="G31" s="24">
        <v>81777.899999999994</v>
      </c>
      <c r="H31" s="24">
        <f t="shared" si="1"/>
        <v>-2078.9378620326606</v>
      </c>
    </row>
    <row r="32" spans="1:8" ht="24.9" customHeight="1" x14ac:dyDescent="0.3">
      <c r="A32" s="6" t="s">
        <v>90</v>
      </c>
      <c r="B32" s="13">
        <v>41.699999999999996</v>
      </c>
      <c r="C32" s="22">
        <v>44</v>
      </c>
      <c r="D32" s="13">
        <f t="shared" si="0"/>
        <v>237.65575881377038</v>
      </c>
      <c r="E32" s="23">
        <v>91933</v>
      </c>
      <c r="F32" s="24">
        <v>89971.717171717188</v>
      </c>
      <c r="G32" s="24">
        <v>88036.9</v>
      </c>
      <c r="H32" s="24">
        <f t="shared" si="1"/>
        <v>-1961.2828282828123</v>
      </c>
    </row>
    <row r="33" spans="1:8" ht="24.9" customHeight="1" x14ac:dyDescent="0.3">
      <c r="A33" s="6" t="s">
        <v>91</v>
      </c>
      <c r="B33" s="13">
        <v>32.799999999999997</v>
      </c>
      <c r="C33" s="22">
        <v>30</v>
      </c>
      <c r="D33" s="13">
        <f t="shared" si="0"/>
        <v>206.69343335622591</v>
      </c>
      <c r="E33" s="23">
        <v>66958</v>
      </c>
      <c r="F33" s="24">
        <v>78250</v>
      </c>
      <c r="G33" s="24">
        <v>63654.1</v>
      </c>
      <c r="H33" s="24">
        <f t="shared" si="1"/>
        <v>11292</v>
      </c>
    </row>
    <row r="34" spans="1:8" ht="24.9" customHeight="1" x14ac:dyDescent="0.3">
      <c r="A34" s="6" t="s">
        <v>92</v>
      </c>
      <c r="B34" s="13">
        <v>48.5</v>
      </c>
      <c r="C34" s="22">
        <v>51.2</v>
      </c>
      <c r="D34" s="13">
        <f t="shared" si="0"/>
        <v>244.84885221676319</v>
      </c>
      <c r="E34" s="23">
        <v>97398.3</v>
      </c>
      <c r="F34" s="24">
        <v>92694.878472222219</v>
      </c>
      <c r="G34" s="24">
        <v>93270.6</v>
      </c>
      <c r="H34" s="24">
        <f t="shared" si="1"/>
        <v>-4703.4215277777839</v>
      </c>
    </row>
    <row r="35" spans="1:8" ht="24.9" customHeight="1" x14ac:dyDescent="0.3">
      <c r="A35" s="6" t="s">
        <v>59</v>
      </c>
      <c r="B35" s="13">
        <v>38.700000000000003</v>
      </c>
      <c r="C35" s="22">
        <v>40.6</v>
      </c>
      <c r="D35" s="13">
        <f t="shared" si="0"/>
        <v>189.59087834431449</v>
      </c>
      <c r="E35" s="23">
        <v>71559</v>
      </c>
      <c r="F35" s="24">
        <v>71775.314723590578</v>
      </c>
      <c r="G35" s="24">
        <v>71559</v>
      </c>
      <c r="H35" s="24">
        <f t="shared" si="1"/>
        <v>216.31472359057807</v>
      </c>
    </row>
    <row r="36" spans="1:8" ht="24.9" customHeight="1" x14ac:dyDescent="0.3">
      <c r="A36" s="6" t="s">
        <v>93</v>
      </c>
      <c r="B36" s="13">
        <v>125.3</v>
      </c>
      <c r="C36" s="22">
        <v>124.3</v>
      </c>
      <c r="D36" s="13">
        <f t="shared" si="0"/>
        <v>261.87303745687967</v>
      </c>
      <c r="E36" s="23">
        <v>102545.8</v>
      </c>
      <c r="F36" s="24">
        <v>99139.8945204255</v>
      </c>
      <c r="G36" s="24">
        <v>98200</v>
      </c>
      <c r="H36" s="24">
        <f t="shared" si="1"/>
        <v>-3405.9054795745033</v>
      </c>
    </row>
    <row r="37" spans="1:8" ht="24.9" customHeight="1" x14ac:dyDescent="0.3">
      <c r="A37" s="6" t="s">
        <v>94</v>
      </c>
      <c r="B37" s="13">
        <v>41</v>
      </c>
      <c r="C37" s="22">
        <v>40.200000000000003</v>
      </c>
      <c r="D37" s="13">
        <f t="shared" si="0"/>
        <v>226.65652840627195</v>
      </c>
      <c r="E37" s="23">
        <v>88723.4</v>
      </c>
      <c r="F37" s="24">
        <v>85807.628524046435</v>
      </c>
      <c r="G37" s="24">
        <v>84963.3</v>
      </c>
      <c r="H37" s="24">
        <f t="shared" si="1"/>
        <v>-2915.7714759535593</v>
      </c>
    </row>
    <row r="38" spans="1:8" ht="24.9" customHeight="1" x14ac:dyDescent="0.3">
      <c r="A38" s="6" t="s">
        <v>95</v>
      </c>
      <c r="B38" s="13">
        <v>37.200000000000003</v>
      </c>
      <c r="C38" s="22">
        <v>39</v>
      </c>
      <c r="D38" s="13">
        <f t="shared" si="0"/>
        <v>224.13791286948879</v>
      </c>
      <c r="E38" s="23">
        <v>83365.2</v>
      </c>
      <c r="F38" s="24">
        <v>84854.131054131067</v>
      </c>
      <c r="G38" s="24">
        <v>82369.8</v>
      </c>
      <c r="H38" s="24">
        <f t="shared" si="1"/>
        <v>1488.9310541310697</v>
      </c>
    </row>
    <row r="39" spans="1:8" ht="24.9" customHeight="1" x14ac:dyDescent="0.3">
      <c r="A39" s="6" t="s">
        <v>96</v>
      </c>
      <c r="B39" s="13">
        <v>37.799999999999997</v>
      </c>
      <c r="C39" s="22">
        <v>32.6</v>
      </c>
      <c r="D39" s="13">
        <f t="shared" si="0"/>
        <v>228.7824883449411</v>
      </c>
      <c r="E39" s="23">
        <v>86499.5</v>
      </c>
      <c r="F39" s="24">
        <v>86612.47443762781</v>
      </c>
      <c r="G39" s="24">
        <v>86499.5</v>
      </c>
      <c r="H39" s="24">
        <f t="shared" si="1"/>
        <v>112.9744376278104</v>
      </c>
    </row>
    <row r="40" spans="1:8" ht="24.9" customHeight="1" x14ac:dyDescent="0.3">
      <c r="A40" s="6" t="s">
        <v>97</v>
      </c>
      <c r="B40" s="13">
        <v>42.7</v>
      </c>
      <c r="C40" s="22">
        <v>42.7</v>
      </c>
      <c r="D40" s="13">
        <f t="shared" si="0"/>
        <v>177.49263043801994</v>
      </c>
      <c r="E40" s="23">
        <v>70055.5</v>
      </c>
      <c r="F40" s="24">
        <v>67195.160031225591</v>
      </c>
      <c r="G40" s="24">
        <v>67086.600000000006</v>
      </c>
      <c r="H40" s="24">
        <f t="shared" si="1"/>
        <v>-2860.3399687744095</v>
      </c>
    </row>
    <row r="41" spans="1:8" ht="24.9" customHeight="1" x14ac:dyDescent="0.3">
      <c r="A41" s="6" t="s">
        <v>98</v>
      </c>
      <c r="B41" s="13">
        <v>110.5</v>
      </c>
      <c r="C41" s="22">
        <v>105.3</v>
      </c>
      <c r="D41" s="13">
        <f t="shared" si="0"/>
        <v>265.84098691760266</v>
      </c>
      <c r="E41" s="23">
        <v>105363.5</v>
      </c>
      <c r="F41" s="24">
        <v>100642.08082726601</v>
      </c>
      <c r="G41" s="24">
        <v>104114.1</v>
      </c>
      <c r="H41" s="24">
        <f t="shared" si="1"/>
        <v>-4721.419172733993</v>
      </c>
    </row>
    <row r="42" spans="1:8" ht="24.9" customHeight="1" x14ac:dyDescent="0.3">
      <c r="A42" s="6" t="s">
        <v>99</v>
      </c>
      <c r="B42" s="13">
        <v>19.7</v>
      </c>
      <c r="C42" s="22">
        <v>17</v>
      </c>
      <c r="D42" s="13">
        <f t="shared" si="0"/>
        <v>223.1075394568696</v>
      </c>
      <c r="E42" s="23">
        <v>84520.6</v>
      </c>
      <c r="F42" s="24">
        <v>84464.052287581697</v>
      </c>
      <c r="G42" s="24">
        <v>80938.7</v>
      </c>
      <c r="H42" s="24">
        <f t="shared" si="1"/>
        <v>-56.547712418308947</v>
      </c>
    </row>
    <row r="43" spans="1:8" ht="24.9" customHeight="1" x14ac:dyDescent="0.3">
      <c r="A43" s="6" t="s">
        <v>100</v>
      </c>
      <c r="B43" s="13">
        <v>95</v>
      </c>
      <c r="C43" s="22">
        <v>116</v>
      </c>
      <c r="D43" s="13">
        <f t="shared" si="0"/>
        <v>178.86206754864773</v>
      </c>
      <c r="E43" s="23">
        <v>67724.5</v>
      </c>
      <c r="F43" s="24">
        <v>67713.60153256706</v>
      </c>
      <c r="G43" s="24">
        <v>67724.5</v>
      </c>
      <c r="H43" s="24">
        <f t="shared" si="1"/>
        <v>-10.898467432940379</v>
      </c>
    </row>
    <row r="44" spans="1:8" ht="24.9" customHeight="1" x14ac:dyDescent="0.3">
      <c r="A44" s="6" t="s">
        <v>101</v>
      </c>
      <c r="B44" s="13">
        <v>65.400000000000006</v>
      </c>
      <c r="C44" s="22">
        <v>68.2</v>
      </c>
      <c r="D44" s="13">
        <f t="shared" si="0"/>
        <v>164.40205180301874</v>
      </c>
      <c r="E44" s="23">
        <v>61208</v>
      </c>
      <c r="F44" s="24">
        <v>62239.328771586836</v>
      </c>
      <c r="G44" s="24">
        <v>61208</v>
      </c>
      <c r="H44" s="24">
        <f t="shared" si="1"/>
        <v>1031.3287715868355</v>
      </c>
    </row>
    <row r="45" spans="1:8" ht="24.9" customHeight="1" x14ac:dyDescent="0.3">
      <c r="A45" s="6" t="s">
        <v>102</v>
      </c>
      <c r="B45" s="13">
        <v>38.5</v>
      </c>
      <c r="C45" s="22">
        <v>35.799999999999997</v>
      </c>
      <c r="D45" s="13">
        <f t="shared" si="0"/>
        <v>157.31791894169925</v>
      </c>
      <c r="E45" s="23">
        <v>59418.1</v>
      </c>
      <c r="F45" s="24">
        <v>59557.417752948495</v>
      </c>
      <c r="G45" s="24">
        <v>59418.1</v>
      </c>
      <c r="H45" s="24">
        <f t="shared" si="1"/>
        <v>139.31775294849649</v>
      </c>
    </row>
    <row r="46" spans="1:8" ht="24.9" customHeight="1" x14ac:dyDescent="0.3">
      <c r="A46" s="6" t="s">
        <v>173</v>
      </c>
      <c r="B46" s="13">
        <v>9.6999999999999993</v>
      </c>
      <c r="C46" s="22">
        <v>11.2</v>
      </c>
      <c r="D46" s="13">
        <f t="shared" si="0"/>
        <v>148.79380089507407</v>
      </c>
      <c r="E46" s="23">
        <v>56351.4</v>
      </c>
      <c r="F46" s="24">
        <v>56330.357142857145</v>
      </c>
      <c r="G46" s="24">
        <v>56351.4</v>
      </c>
      <c r="H46" s="24">
        <f t="shared" si="1"/>
        <v>-21.042857142856519</v>
      </c>
    </row>
    <row r="47" spans="1:8" ht="24.9" customHeight="1" x14ac:dyDescent="0.3">
      <c r="A47" s="6" t="s">
        <v>103</v>
      </c>
      <c r="B47" s="13">
        <v>30.7</v>
      </c>
      <c r="C47" s="22">
        <v>30.4</v>
      </c>
      <c r="D47" s="13">
        <f t="shared" si="0"/>
        <v>236.09018032605067</v>
      </c>
      <c r="E47" s="23">
        <v>91933</v>
      </c>
      <c r="F47" s="24">
        <v>89379.020467836264</v>
      </c>
      <c r="G47" s="24">
        <v>88036.9</v>
      </c>
      <c r="H47" s="24">
        <f t="shared" si="1"/>
        <v>-2553.9795321637357</v>
      </c>
    </row>
    <row r="48" spans="1:8" ht="24.9" customHeight="1" x14ac:dyDescent="0.3">
      <c r="A48" s="6" t="s">
        <v>188</v>
      </c>
      <c r="B48" s="13">
        <v>49.5</v>
      </c>
      <c r="C48" s="22">
        <v>50.6</v>
      </c>
      <c r="D48" s="13">
        <f t="shared" si="0"/>
        <v>179.30941950217641</v>
      </c>
      <c r="E48" s="23">
        <v>67086.600000000006</v>
      </c>
      <c r="F48" s="24">
        <v>67882.960035133947</v>
      </c>
      <c r="G48" s="24">
        <v>67086.600000000006</v>
      </c>
      <c r="H48" s="24">
        <f t="shared" si="1"/>
        <v>796.36003513394098</v>
      </c>
    </row>
    <row r="49" spans="1:8" ht="24.9" customHeight="1" x14ac:dyDescent="0.3">
      <c r="A49" s="6" t="s">
        <v>60</v>
      </c>
      <c r="B49" s="13">
        <v>29.6</v>
      </c>
      <c r="C49" s="22">
        <v>24.5</v>
      </c>
      <c r="D49" s="13">
        <f t="shared" si="0"/>
        <v>139.65541840382409</v>
      </c>
      <c r="E49" s="23">
        <v>46613.8</v>
      </c>
      <c r="F49" s="24">
        <v>52870.748299319726</v>
      </c>
      <c r="G49" s="24">
        <v>46613.8</v>
      </c>
      <c r="H49" s="24">
        <f t="shared" si="1"/>
        <v>6256.9482993197234</v>
      </c>
    </row>
    <row r="50" spans="1:8" ht="24.9" customHeight="1" x14ac:dyDescent="0.3">
      <c r="A50" s="6" t="s">
        <v>61</v>
      </c>
      <c r="B50" s="13"/>
      <c r="C50" s="22"/>
      <c r="D50" s="13">
        <f t="shared" si="0"/>
        <v>0</v>
      </c>
      <c r="E50" s="23"/>
      <c r="F50" s="24"/>
      <c r="G50" s="24"/>
      <c r="H50" s="24">
        <f t="shared" si="1"/>
        <v>0</v>
      </c>
    </row>
    <row r="51" spans="1:8" ht="24.9" customHeight="1" x14ac:dyDescent="0.3">
      <c r="A51" s="6" t="s">
        <v>62</v>
      </c>
      <c r="B51" s="13">
        <v>71.2</v>
      </c>
      <c r="C51" s="22">
        <v>71.8</v>
      </c>
      <c r="D51" s="13">
        <f t="shared" si="0"/>
        <v>135.57111451957036</v>
      </c>
      <c r="E51" s="23">
        <v>49347.6</v>
      </c>
      <c r="F51" s="24">
        <v>51324.512534818947</v>
      </c>
      <c r="G51" s="24">
        <v>48664.4</v>
      </c>
      <c r="H51" s="24">
        <f t="shared" si="1"/>
        <v>1976.9125348189482</v>
      </c>
    </row>
    <row r="52" spans="1:8" ht="24.9" customHeight="1" x14ac:dyDescent="0.3">
      <c r="A52" s="6" t="s">
        <v>63</v>
      </c>
      <c r="B52" s="13">
        <v>20.8</v>
      </c>
      <c r="C52" s="22">
        <v>23.6</v>
      </c>
      <c r="D52" s="13">
        <f t="shared" si="0"/>
        <v>128.21850190706695</v>
      </c>
      <c r="E52" s="23">
        <v>48676.7</v>
      </c>
      <c r="F52" s="24">
        <v>48540.9604519774</v>
      </c>
      <c r="G52" s="24">
        <v>46613.8</v>
      </c>
      <c r="H52" s="24">
        <f t="shared" si="1"/>
        <v>-135.73954802259686</v>
      </c>
    </row>
    <row r="53" spans="1:8" ht="24.9" customHeight="1" x14ac:dyDescent="0.3">
      <c r="A53" s="6" t="s">
        <v>64</v>
      </c>
      <c r="B53" s="13">
        <v>109.2</v>
      </c>
      <c r="C53" s="22">
        <v>103</v>
      </c>
      <c r="D53" s="13">
        <f t="shared" si="0"/>
        <v>138.56298187578028</v>
      </c>
      <c r="E53" s="23">
        <v>49343.3</v>
      </c>
      <c r="F53" s="24">
        <v>52457.173678532898</v>
      </c>
      <c r="G53" s="24">
        <v>48664.4</v>
      </c>
      <c r="H53" s="24">
        <f t="shared" si="1"/>
        <v>3113.8736785328947</v>
      </c>
    </row>
    <row r="54" spans="1:8" ht="24.9" customHeight="1" x14ac:dyDescent="0.3">
      <c r="A54" s="6" t="s">
        <v>65</v>
      </c>
      <c r="B54" s="13">
        <v>11.9</v>
      </c>
      <c r="C54" s="22">
        <v>11.3</v>
      </c>
      <c r="D54" s="13">
        <f t="shared" si="0"/>
        <v>143.94731687156988</v>
      </c>
      <c r="E54" s="23">
        <v>54494.7</v>
      </c>
      <c r="F54" s="24">
        <v>54495.575221238927</v>
      </c>
      <c r="G54" s="24">
        <v>54494.7</v>
      </c>
      <c r="H54" s="24">
        <f t="shared" si="1"/>
        <v>0.87522123892995296</v>
      </c>
    </row>
    <row r="55" spans="1:8" ht="24.9" customHeight="1" x14ac:dyDescent="0.3">
      <c r="A55" s="6" t="s">
        <v>66</v>
      </c>
      <c r="B55" s="13">
        <v>8.9</v>
      </c>
      <c r="C55" s="22">
        <v>6.5</v>
      </c>
      <c r="D55" s="13">
        <f t="shared" si="0"/>
        <v>172.10963325390921</v>
      </c>
      <c r="E55" s="23">
        <v>70198.3</v>
      </c>
      <c r="F55" s="24">
        <v>65157.264957264953</v>
      </c>
      <c r="G55" s="24">
        <v>68486.100000000006</v>
      </c>
      <c r="H55" s="24">
        <f t="shared" si="1"/>
        <v>-5041.0350427350495</v>
      </c>
    </row>
    <row r="56" spans="1:8" ht="24.9" customHeight="1" x14ac:dyDescent="0.3">
      <c r="A56" s="6" t="s">
        <v>67</v>
      </c>
      <c r="B56" s="13">
        <v>10.4</v>
      </c>
      <c r="C56" s="22">
        <v>6.9</v>
      </c>
      <c r="D56" s="13">
        <f t="shared" si="0"/>
        <v>184.55268347887679</v>
      </c>
      <c r="E56" s="23">
        <v>70198.3</v>
      </c>
      <c r="F56" s="24">
        <v>69867.954911433175</v>
      </c>
      <c r="G56" s="24">
        <v>68486.100000000006</v>
      </c>
      <c r="H56" s="24">
        <f t="shared" si="1"/>
        <v>-330.34508856682805</v>
      </c>
    </row>
    <row r="57" spans="1:8" ht="24.9" customHeight="1" x14ac:dyDescent="0.3">
      <c r="A57" s="6" t="s">
        <v>68</v>
      </c>
      <c r="B57" s="13">
        <v>34.700000000000003</v>
      </c>
      <c r="C57" s="22">
        <v>39.799999999999997</v>
      </c>
      <c r="D57" s="13">
        <f t="shared" si="0"/>
        <v>170.02986180189222</v>
      </c>
      <c r="E57" s="23">
        <v>68956.7</v>
      </c>
      <c r="F57" s="24">
        <v>64369.90508096035</v>
      </c>
      <c r="G57" s="24">
        <v>67274.8</v>
      </c>
      <c r="H57" s="24">
        <f t="shared" si="1"/>
        <v>-4586.7949190396466</v>
      </c>
    </row>
    <row r="58" spans="1:8" ht="24.9" customHeight="1" x14ac:dyDescent="0.3">
      <c r="A58" s="6" t="s">
        <v>69</v>
      </c>
      <c r="B58" s="13">
        <v>65.5</v>
      </c>
      <c r="C58" s="22">
        <v>74.3</v>
      </c>
      <c r="D58" s="13">
        <f t="shared" si="0"/>
        <v>209.13313026996752</v>
      </c>
      <c r="E58" s="23">
        <v>82580</v>
      </c>
      <c r="F58" s="24">
        <v>79173.620457604309</v>
      </c>
      <c r="G58" s="24">
        <v>79080.3</v>
      </c>
      <c r="H58" s="24">
        <f t="shared" si="1"/>
        <v>-3406.3795423956908</v>
      </c>
    </row>
    <row r="59" spans="1:8" ht="24.9" customHeight="1" x14ac:dyDescent="0.3">
      <c r="A59" s="6" t="s">
        <v>70</v>
      </c>
      <c r="B59" s="13">
        <v>53.8</v>
      </c>
      <c r="C59" s="22">
        <v>53.7</v>
      </c>
      <c r="D59" s="13">
        <f t="shared" si="0"/>
        <v>161.75586038091942</v>
      </c>
      <c r="E59" s="23">
        <v>60576.1</v>
      </c>
      <c r="F59" s="24">
        <v>61237.533623008479</v>
      </c>
      <c r="G59" s="24">
        <v>59492.7</v>
      </c>
      <c r="H59" s="24">
        <f t="shared" si="1"/>
        <v>661.43362300848094</v>
      </c>
    </row>
    <row r="60" spans="1:8" ht="37.5" customHeight="1" x14ac:dyDescent="0.3">
      <c r="A60" s="6" t="s">
        <v>71</v>
      </c>
      <c r="B60" s="13">
        <v>169.9</v>
      </c>
      <c r="C60" s="22">
        <v>172.5</v>
      </c>
      <c r="D60" s="13">
        <f t="shared" si="0"/>
        <v>201.91155882193556</v>
      </c>
      <c r="E60" s="23">
        <v>77173.5</v>
      </c>
      <c r="F60" s="24">
        <v>76439.677938808367</v>
      </c>
      <c r="G60" s="24">
        <v>77173.5</v>
      </c>
      <c r="H60" s="24">
        <f t="shared" si="1"/>
        <v>-733.82206119163311</v>
      </c>
    </row>
    <row r="61" spans="1:8" ht="24.9" customHeight="1" x14ac:dyDescent="0.3">
      <c r="A61" s="6" t="s">
        <v>72</v>
      </c>
      <c r="B61" s="13">
        <v>52.9</v>
      </c>
      <c r="C61" s="22">
        <v>53.5</v>
      </c>
      <c r="D61" s="13">
        <f t="shared" si="0"/>
        <v>137.73171177401349</v>
      </c>
      <c r="E61" s="23">
        <v>52162.400000000001</v>
      </c>
      <c r="F61" s="24">
        <v>52142.471443406022</v>
      </c>
      <c r="G61" s="24">
        <v>52162.400000000001</v>
      </c>
      <c r="H61" s="24">
        <f t="shared" si="1"/>
        <v>-19.92855659397901</v>
      </c>
    </row>
    <row r="62" spans="1:8" ht="24.9" customHeight="1" x14ac:dyDescent="0.3">
      <c r="A62" s="6" t="s">
        <v>73</v>
      </c>
      <c r="B62" s="13">
        <v>12.2</v>
      </c>
      <c r="C62" s="22">
        <v>11.7</v>
      </c>
      <c r="D62" s="13">
        <f t="shared" si="0"/>
        <v>151.36534850553906</v>
      </c>
      <c r="E62" s="23">
        <v>60872.3</v>
      </c>
      <c r="F62" s="24">
        <v>57303.893637226982</v>
      </c>
      <c r="G62" s="24">
        <v>58292.6</v>
      </c>
      <c r="H62" s="24">
        <f t="shared" si="1"/>
        <v>-3568.4063627730211</v>
      </c>
    </row>
    <row r="63" spans="1:8" ht="24.9" customHeight="1" x14ac:dyDescent="0.3">
      <c r="A63" s="6" t="s">
        <v>74</v>
      </c>
      <c r="B63" s="13">
        <v>167.3</v>
      </c>
      <c r="C63" s="22">
        <v>182.2</v>
      </c>
      <c r="D63" s="13">
        <f t="shared" si="0"/>
        <v>205.53355056300634</v>
      </c>
      <c r="E63" s="23">
        <v>77581.7</v>
      </c>
      <c r="F63" s="24">
        <v>77810.891572142951</v>
      </c>
      <c r="G63" s="24">
        <v>77581.7</v>
      </c>
      <c r="H63" s="24">
        <f t="shared" si="1"/>
        <v>229.1915721429541</v>
      </c>
    </row>
    <row r="64" spans="1:8" ht="24.9" customHeight="1" x14ac:dyDescent="0.3">
      <c r="A64" s="6" t="s">
        <v>75</v>
      </c>
      <c r="B64" s="13">
        <v>52.4</v>
      </c>
      <c r="C64" s="22">
        <v>51.699999999999996</v>
      </c>
      <c r="D64" s="13">
        <f t="shared" si="0"/>
        <v>155.16032929368095</v>
      </c>
      <c r="E64" s="23">
        <v>61943</v>
      </c>
      <c r="F64" s="24">
        <v>58740.59746400173</v>
      </c>
      <c r="G64" s="24">
        <v>59317.9</v>
      </c>
      <c r="H64" s="24">
        <f t="shared" si="1"/>
        <v>-3202.4025359982697</v>
      </c>
    </row>
    <row r="65" spans="1:9" ht="24.9" customHeight="1" x14ac:dyDescent="0.3">
      <c r="A65" s="6" t="s">
        <v>76</v>
      </c>
      <c r="B65" s="13">
        <v>125.8</v>
      </c>
      <c r="C65" s="22">
        <v>124.60000000000001</v>
      </c>
      <c r="D65" s="13">
        <f t="shared" si="0"/>
        <v>191.93992196893038</v>
      </c>
      <c r="E65" s="23">
        <v>74333.7</v>
      </c>
      <c r="F65" s="24">
        <v>72664.61565899766</v>
      </c>
      <c r="G65" s="24">
        <v>72917.399999999994</v>
      </c>
      <c r="H65" s="24">
        <f t="shared" si="1"/>
        <v>-1669.0843410023372</v>
      </c>
    </row>
    <row r="66" spans="1:9" ht="24.9" customHeight="1" x14ac:dyDescent="0.3">
      <c r="A66" s="6" t="s">
        <v>77</v>
      </c>
      <c r="B66" s="13">
        <v>200.2</v>
      </c>
      <c r="C66" s="22">
        <v>207.9</v>
      </c>
      <c r="D66" s="13">
        <f t="shared" si="0"/>
        <v>186.79471752651651</v>
      </c>
      <c r="E66" s="23">
        <v>70724.7</v>
      </c>
      <c r="F66" s="24">
        <v>70716.744161188617</v>
      </c>
      <c r="G66" s="24">
        <v>70724.7</v>
      </c>
      <c r="H66" s="24">
        <f t="shared" si="1"/>
        <v>-7.9558388113800902</v>
      </c>
    </row>
    <row r="67" spans="1:9" ht="24.9" customHeight="1" x14ac:dyDescent="0.3">
      <c r="A67" s="6" t="s">
        <v>78</v>
      </c>
      <c r="B67" s="13">
        <v>50.4</v>
      </c>
      <c r="C67" s="22">
        <v>49.6</v>
      </c>
      <c r="D67" s="13">
        <f t="shared" si="0"/>
        <v>224.6693738211703</v>
      </c>
      <c r="E67" s="23">
        <v>84922.2</v>
      </c>
      <c r="F67" s="24">
        <v>85055.331541218649</v>
      </c>
      <c r="G67" s="24">
        <v>84922.2</v>
      </c>
      <c r="H67" s="24">
        <f t="shared" si="1"/>
        <v>133.13154121865227</v>
      </c>
    </row>
    <row r="68" spans="1:9" ht="24.9" customHeight="1" x14ac:dyDescent="0.3">
      <c r="A68" s="6" t="s">
        <v>79</v>
      </c>
      <c r="B68" s="13">
        <v>13.7</v>
      </c>
      <c r="C68" s="22">
        <v>13.2</v>
      </c>
      <c r="D68" s="13">
        <f t="shared" si="0"/>
        <v>173.15947436397539</v>
      </c>
      <c r="E68" s="23">
        <v>60709.4</v>
      </c>
      <c r="F68" s="24">
        <v>65554.7138047138</v>
      </c>
      <c r="G68" s="24">
        <v>59989.5</v>
      </c>
      <c r="H68" s="24">
        <f t="shared" si="1"/>
        <v>4845.3138047137982</v>
      </c>
    </row>
    <row r="69" spans="1:9" ht="24.9" customHeight="1" x14ac:dyDescent="0.3">
      <c r="A69" s="6" t="s">
        <v>80</v>
      </c>
      <c r="B69" s="13">
        <v>47.7</v>
      </c>
      <c r="C69" s="22">
        <v>49.4</v>
      </c>
      <c r="D69" s="13">
        <f t="shared" si="0"/>
        <v>209.60431559873803</v>
      </c>
      <c r="E69" s="23">
        <v>79346.100000000006</v>
      </c>
      <c r="F69" s="24">
        <v>79352.001799370235</v>
      </c>
      <c r="G69" s="24">
        <v>79346.100000000006</v>
      </c>
      <c r="H69" s="24">
        <f t="shared" si="1"/>
        <v>5.9017993702291278</v>
      </c>
    </row>
    <row r="70" spans="1:9" ht="24.9" customHeight="1" x14ac:dyDescent="0.3">
      <c r="A70" s="6" t="s">
        <v>81</v>
      </c>
      <c r="B70" s="13">
        <v>66.8</v>
      </c>
      <c r="C70" s="22">
        <v>67</v>
      </c>
      <c r="D70" s="13">
        <f t="shared" si="0"/>
        <v>230.05449271157028</v>
      </c>
      <c r="E70" s="23">
        <v>83900.6</v>
      </c>
      <c r="F70" s="24">
        <v>87094.029850746272</v>
      </c>
      <c r="G70" s="24">
        <v>83900.6</v>
      </c>
      <c r="H70" s="24">
        <f t="shared" si="1"/>
        <v>3193.4298507462663</v>
      </c>
    </row>
    <row r="71" spans="1:9" ht="24.9" customHeight="1" x14ac:dyDescent="0.3">
      <c r="A71" s="6" t="s">
        <v>82</v>
      </c>
      <c r="B71" s="13">
        <v>88.9</v>
      </c>
      <c r="C71" s="22">
        <v>91.6</v>
      </c>
      <c r="D71" s="13">
        <f t="shared" si="0"/>
        <v>221.43672097902351</v>
      </c>
      <c r="E71" s="23">
        <v>87613.6</v>
      </c>
      <c r="F71" s="24">
        <v>83831.51382823872</v>
      </c>
      <c r="G71" s="24">
        <v>83900.6</v>
      </c>
      <c r="H71" s="24">
        <f t="shared" si="1"/>
        <v>-3782.0861717612861</v>
      </c>
    </row>
    <row r="72" spans="1:9" ht="24.9" customHeight="1" x14ac:dyDescent="0.3">
      <c r="A72" s="6" t="s">
        <v>83</v>
      </c>
      <c r="B72" s="13">
        <v>80.5</v>
      </c>
      <c r="C72" s="22">
        <v>75.5</v>
      </c>
      <c r="D72" s="13">
        <f t="shared" si="0"/>
        <v>246.22236745335994</v>
      </c>
      <c r="E72" s="23">
        <v>78349.399999999994</v>
      </c>
      <c r="F72" s="24">
        <v>93214.863870493005</v>
      </c>
      <c r="G72" s="24">
        <v>78349.399999999994</v>
      </c>
      <c r="H72" s="24">
        <f t="shared" si="1"/>
        <v>14865.463870493011</v>
      </c>
    </row>
    <row r="73" spans="1:9" ht="24.9" customHeight="1" x14ac:dyDescent="0.3">
      <c r="A73" s="6" t="s">
        <v>84</v>
      </c>
      <c r="B73" s="13">
        <v>10.9</v>
      </c>
      <c r="C73" s="22">
        <v>13.100000000000001</v>
      </c>
      <c r="D73" s="13">
        <f t="shared" si="0"/>
        <v>105.09788127958718</v>
      </c>
      <c r="E73" s="23">
        <v>39792.5</v>
      </c>
      <c r="F73" s="24">
        <v>39787.955894826118</v>
      </c>
      <c r="G73" s="24">
        <v>39792.5</v>
      </c>
      <c r="H73" s="24">
        <f t="shared" si="1"/>
        <v>-4.5441051738816896</v>
      </c>
    </row>
    <row r="74" spans="1:9" ht="24.9" customHeight="1" x14ac:dyDescent="0.3">
      <c r="A74" s="6" t="s">
        <v>85</v>
      </c>
      <c r="B74" s="13">
        <v>27.2</v>
      </c>
      <c r="C74" s="22">
        <v>27.5</v>
      </c>
      <c r="D74" s="13">
        <f t="shared" ref="D74:D75" si="2">F74/$I$2*100</f>
        <v>141.55501872761104</v>
      </c>
      <c r="E74" s="23">
        <v>50088.3</v>
      </c>
      <c r="F74" s="24">
        <v>53589.898989898989</v>
      </c>
      <c r="G74" s="24">
        <v>50088.3</v>
      </c>
      <c r="H74" s="24">
        <f t="shared" ref="H74" si="3">F74-E74</f>
        <v>3501.5989898989865</v>
      </c>
    </row>
    <row r="75" spans="1:9" ht="89.25" customHeight="1" x14ac:dyDescent="0.3">
      <c r="A75" s="2" t="s">
        <v>109</v>
      </c>
      <c r="B75" s="11">
        <f>SUM(B9:B74)</f>
        <v>3738.8</v>
      </c>
      <c r="C75" s="11">
        <f>SUM(C9:C74)</f>
        <v>3833.5999999999995</v>
      </c>
      <c r="D75" s="25">
        <f t="shared" si="2"/>
        <v>205.12136721177927</v>
      </c>
      <c r="E75" s="26">
        <v>76010</v>
      </c>
      <c r="F75" s="11">
        <f>(F9*C9+F10*C10+F11*C11+F12*C12+F13*C13+F14*C14+F15*C15+F16*C16+F17*C17+F18*C18+F19*C19+F20*C20+F21*C21+F22*C22+F23*C23+F24*C24+F25*C25+F26*C26+F28*C28+F29*C29+F30*C30+F31*C31+F32*C32+F33*C33+F34*C34+F35*C35+F36*C36+F37*C37+F38*C38+F39*C39+F40*C40+F41*C41+F42*C42+F43*C43+F44*C44+F45*C45+F46*C46+F47*C47+F48*C48+F49*C49+F51*C51+F52*C52+F53*C53+F54*C54+F55*C55+F56*C56+F57*C57+F58*C58+F59*C59+F60*C60+F61*C61+F62*C62+F63*C63+F64*C64+F65*C65+F66*C66+F67*C67+F68*C68+F69*C69+F70*C70+F71*C71+F72*C72+F73*C73+F74*C74)/C75</f>
        <v>77654.847199035401</v>
      </c>
      <c r="G75" s="26">
        <v>75048.51632915315</v>
      </c>
      <c r="H75" s="26">
        <f>F75-E75</f>
        <v>1644.847199035401</v>
      </c>
      <c r="I75" s="4"/>
    </row>
    <row r="76" spans="1:9" ht="24.9" customHeight="1" x14ac:dyDescent="0.3">
      <c r="A76" s="46" t="s">
        <v>19</v>
      </c>
      <c r="B76" s="47"/>
      <c r="C76" s="47"/>
      <c r="D76" s="47"/>
      <c r="E76" s="47"/>
      <c r="F76" s="47"/>
      <c r="G76" s="47"/>
      <c r="H76" s="53"/>
    </row>
    <row r="77" spans="1:9" s="1" customFormat="1" ht="24.9" hidden="1" customHeight="1" x14ac:dyDescent="0.3">
      <c r="A77" s="2" t="s">
        <v>105</v>
      </c>
      <c r="B77" s="12"/>
      <c r="C77" s="12"/>
      <c r="D77" s="12"/>
      <c r="E77" s="27"/>
      <c r="F77" s="27"/>
      <c r="G77" s="27"/>
      <c r="H77" s="27"/>
    </row>
    <row r="78" spans="1:9" ht="47.25" customHeight="1" x14ac:dyDescent="0.3">
      <c r="A78" s="7" t="s">
        <v>22</v>
      </c>
      <c r="B78" s="28"/>
      <c r="C78" s="28">
        <v>1.5</v>
      </c>
      <c r="D78" s="28">
        <f>F78/$I$2*100</f>
        <v>138.47060066564529</v>
      </c>
      <c r="E78" s="28"/>
      <c r="F78" s="29">
        <v>52422.2</v>
      </c>
      <c r="G78" s="28"/>
      <c r="H78" s="30">
        <f>F78-E78</f>
        <v>52422.2</v>
      </c>
    </row>
    <row r="79" spans="1:9" ht="32.25" customHeight="1" x14ac:dyDescent="0.3">
      <c r="A79" s="7" t="s">
        <v>106</v>
      </c>
      <c r="B79" s="28"/>
      <c r="C79" s="28">
        <v>1</v>
      </c>
      <c r="D79" s="28">
        <f t="shared" ref="D79:D83" si="4">F79/$I$2*100</f>
        <v>120.27391832637753</v>
      </c>
      <c r="E79" s="28"/>
      <c r="F79" s="29">
        <v>45533.3</v>
      </c>
      <c r="G79" s="28"/>
      <c r="H79" s="30">
        <f t="shared" ref="H79:H82" si="5">F79-E79</f>
        <v>45533.3</v>
      </c>
    </row>
    <row r="80" spans="1:9" ht="32.25" customHeight="1" x14ac:dyDescent="0.3">
      <c r="A80" s="7" t="s">
        <v>216</v>
      </c>
      <c r="B80" s="28"/>
      <c r="C80" s="28">
        <v>0.1</v>
      </c>
      <c r="D80" s="28">
        <f t="shared" si="4"/>
        <v>48.719953510486555</v>
      </c>
      <c r="E80" s="28"/>
      <c r="F80" s="29">
        <v>18444.400000000001</v>
      </c>
      <c r="G80" s="28"/>
      <c r="H80" s="30">
        <f t="shared" si="5"/>
        <v>18444.400000000001</v>
      </c>
    </row>
    <row r="81" spans="1:8" ht="24.9" customHeight="1" x14ac:dyDescent="0.3">
      <c r="A81" s="7" t="s">
        <v>107</v>
      </c>
      <c r="B81" s="28"/>
      <c r="C81" s="28">
        <v>0.9</v>
      </c>
      <c r="D81" s="28">
        <f t="shared" si="4"/>
        <v>75.917111310687304</v>
      </c>
      <c r="E81" s="28"/>
      <c r="F81" s="29">
        <v>28740.7</v>
      </c>
      <c r="G81" s="28"/>
      <c r="H81" s="30">
        <f t="shared" si="5"/>
        <v>28740.7</v>
      </c>
    </row>
    <row r="82" spans="1:8" ht="24.9" customHeight="1" x14ac:dyDescent="0.3">
      <c r="A82" s="7" t="s">
        <v>108</v>
      </c>
      <c r="B82" s="28"/>
      <c r="C82" s="28">
        <v>0.8</v>
      </c>
      <c r="D82" s="28">
        <f t="shared" si="4"/>
        <v>59.799513973268539</v>
      </c>
      <c r="E82" s="28"/>
      <c r="F82" s="29">
        <v>22638.9</v>
      </c>
      <c r="G82" s="28"/>
      <c r="H82" s="30">
        <f t="shared" si="5"/>
        <v>22638.9</v>
      </c>
    </row>
    <row r="83" spans="1:8" s="8" customFormat="1" ht="80.25" customHeight="1" x14ac:dyDescent="0.3">
      <c r="A83" s="2" t="s">
        <v>111</v>
      </c>
      <c r="B83" s="12"/>
      <c r="C83" s="12">
        <f>C78+C79+C81+C82+C80</f>
        <v>4.3</v>
      </c>
      <c r="D83" s="12">
        <f t="shared" si="4"/>
        <v>104.42251768235522</v>
      </c>
      <c r="E83" s="27"/>
      <c r="F83" s="10">
        <f>(F78*C78+F79*C79+F81*C81+F82*C82+F80*C80)/C83</f>
        <v>39532.276744186041</v>
      </c>
      <c r="G83" s="27"/>
      <c r="H83" s="10">
        <f>F83-E83</f>
        <v>39532.276744186041</v>
      </c>
    </row>
    <row r="84" spans="1:8" ht="24.9" customHeight="1" x14ac:dyDescent="0.3">
      <c r="A84" s="46" t="s">
        <v>158</v>
      </c>
      <c r="B84" s="47"/>
      <c r="C84" s="47"/>
      <c r="D84" s="47"/>
      <c r="E84" s="47"/>
      <c r="F84" s="47"/>
      <c r="G84" s="47"/>
      <c r="H84" s="53"/>
    </row>
    <row r="85" spans="1:8" s="1" customFormat="1" ht="24.9" customHeight="1" x14ac:dyDescent="0.3">
      <c r="A85" s="2" t="s">
        <v>51</v>
      </c>
      <c r="B85" s="12">
        <v>1</v>
      </c>
      <c r="C85" s="12">
        <f>C86</f>
        <v>0.7</v>
      </c>
      <c r="D85" s="12">
        <f>D86</f>
        <v>163.14094775212638</v>
      </c>
      <c r="E85" s="27">
        <v>63541</v>
      </c>
      <c r="F85" s="27">
        <f>F86</f>
        <v>61761.9</v>
      </c>
      <c r="G85" s="27">
        <v>63541</v>
      </c>
      <c r="H85" s="27">
        <f>H86</f>
        <v>-1779.0999999999985</v>
      </c>
    </row>
    <row r="86" spans="1:8" ht="36.75" customHeight="1" x14ac:dyDescent="0.3">
      <c r="A86" s="7" t="s">
        <v>162</v>
      </c>
      <c r="B86" s="28">
        <v>1</v>
      </c>
      <c r="C86" s="28">
        <v>0.7</v>
      </c>
      <c r="D86" s="28">
        <f>F86/I2*100</f>
        <v>163.14094775212638</v>
      </c>
      <c r="E86" s="31">
        <v>63541</v>
      </c>
      <c r="F86" s="31">
        <v>61761.9</v>
      </c>
      <c r="G86" s="31">
        <v>63541</v>
      </c>
      <c r="H86" s="31">
        <f>F86-E86</f>
        <v>-1779.0999999999985</v>
      </c>
    </row>
    <row r="87" spans="1:8" s="1" customFormat="1" ht="30.75" customHeight="1" x14ac:dyDescent="0.3">
      <c r="A87" s="2" t="s">
        <v>159</v>
      </c>
      <c r="B87" s="12">
        <f>B88+B89+B90+B91+B92+B93</f>
        <v>6.8</v>
      </c>
      <c r="C87" s="12">
        <f>C88+C89+C90+C91+C92+C93</f>
        <v>6.8</v>
      </c>
      <c r="D87" s="12">
        <f>F87/I2*100</f>
        <v>127.64410661512215</v>
      </c>
      <c r="E87" s="27">
        <v>48325</v>
      </c>
      <c r="F87" s="27">
        <f>(F88*C88+F89*C89+F90*C90+F91*C91+F92*C92+F93*C93)/C87</f>
        <v>48323.505882352947</v>
      </c>
      <c r="G87" s="27">
        <v>48325</v>
      </c>
      <c r="H87" s="27">
        <f>F87-E87</f>
        <v>-1.4941176470529172</v>
      </c>
    </row>
    <row r="88" spans="1:8" s="1" customFormat="1" ht="24.9" customHeight="1" x14ac:dyDescent="0.3">
      <c r="A88" s="7" t="s">
        <v>174</v>
      </c>
      <c r="B88" s="28">
        <v>2</v>
      </c>
      <c r="C88" s="28">
        <v>2</v>
      </c>
      <c r="D88" s="28">
        <f>F88/$I$2*100</f>
        <v>127.64065719266733</v>
      </c>
      <c r="E88" s="31">
        <v>48325</v>
      </c>
      <c r="F88" s="31">
        <v>48322.2</v>
      </c>
      <c r="G88" s="31">
        <v>48325</v>
      </c>
      <c r="H88" s="31">
        <f>F88-E88</f>
        <v>-2.8000000000029104</v>
      </c>
    </row>
    <row r="89" spans="1:8" ht="24.9" customHeight="1" x14ac:dyDescent="0.3">
      <c r="A89" s="7" t="s">
        <v>175</v>
      </c>
      <c r="B89" s="28">
        <v>1</v>
      </c>
      <c r="C89" s="28">
        <v>1</v>
      </c>
      <c r="D89" s="28">
        <f t="shared" ref="D89:D93" si="6">F89/$I$2*100</f>
        <v>127.64065719266733</v>
      </c>
      <c r="E89" s="31">
        <v>48325</v>
      </c>
      <c r="F89" s="31">
        <v>48322.2</v>
      </c>
      <c r="G89" s="31">
        <v>48325</v>
      </c>
      <c r="H89" s="31">
        <f t="shared" ref="H89:H93" si="7">F89-E89</f>
        <v>-2.8000000000029104</v>
      </c>
    </row>
    <row r="90" spans="1:8" ht="24.9" customHeight="1" x14ac:dyDescent="0.3">
      <c r="A90" s="7" t="s">
        <v>176</v>
      </c>
      <c r="B90" s="28">
        <v>1</v>
      </c>
      <c r="C90" s="28">
        <v>1</v>
      </c>
      <c r="D90" s="28">
        <f t="shared" si="6"/>
        <v>127.64065719266733</v>
      </c>
      <c r="E90" s="31">
        <v>48325</v>
      </c>
      <c r="F90" s="31">
        <v>48322.2</v>
      </c>
      <c r="G90" s="31">
        <v>48325</v>
      </c>
      <c r="H90" s="31">
        <f t="shared" si="7"/>
        <v>-2.8000000000029104</v>
      </c>
    </row>
    <row r="91" spans="1:8" ht="24.9" customHeight="1" x14ac:dyDescent="0.3">
      <c r="A91" s="7" t="s">
        <v>183</v>
      </c>
      <c r="B91" s="28">
        <v>1</v>
      </c>
      <c r="C91" s="28">
        <v>1</v>
      </c>
      <c r="D91" s="28">
        <f t="shared" si="6"/>
        <v>127.64065719266733</v>
      </c>
      <c r="E91" s="31">
        <v>48325</v>
      </c>
      <c r="F91" s="31">
        <v>48322.2</v>
      </c>
      <c r="G91" s="31">
        <v>48325</v>
      </c>
      <c r="H91" s="31">
        <f t="shared" si="7"/>
        <v>-2.8000000000029104</v>
      </c>
    </row>
    <row r="92" spans="1:8" ht="24.9" customHeight="1" x14ac:dyDescent="0.3">
      <c r="A92" s="7" t="s">
        <v>177</v>
      </c>
      <c r="B92" s="28">
        <v>1</v>
      </c>
      <c r="C92" s="28">
        <v>1</v>
      </c>
      <c r="D92" s="28">
        <f t="shared" si="6"/>
        <v>127.64065719266733</v>
      </c>
      <c r="E92" s="31">
        <v>48325</v>
      </c>
      <c r="F92" s="31">
        <v>48322.2</v>
      </c>
      <c r="G92" s="31">
        <v>48325</v>
      </c>
      <c r="H92" s="31">
        <f t="shared" si="7"/>
        <v>-2.8000000000029104</v>
      </c>
    </row>
    <row r="93" spans="1:8" ht="24.9" customHeight="1" x14ac:dyDescent="0.3">
      <c r="A93" s="7" t="s">
        <v>178</v>
      </c>
      <c r="B93" s="28">
        <v>0.8</v>
      </c>
      <c r="C93" s="28">
        <v>0.8</v>
      </c>
      <c r="D93" s="28">
        <f t="shared" si="6"/>
        <v>127.66997728353321</v>
      </c>
      <c r="E93" s="31">
        <v>48325</v>
      </c>
      <c r="F93" s="31">
        <v>48333.3</v>
      </c>
      <c r="G93" s="31">
        <v>48325</v>
      </c>
      <c r="H93" s="31">
        <f t="shared" si="7"/>
        <v>8.3000000000029104</v>
      </c>
    </row>
    <row r="94" spans="1:8" ht="24.9" customHeight="1" x14ac:dyDescent="0.3">
      <c r="A94" s="2" t="s">
        <v>160</v>
      </c>
      <c r="B94" s="12">
        <f>SUM(B95:B101)</f>
        <v>6</v>
      </c>
      <c r="C94" s="12">
        <f>SUM(C95:C101)</f>
        <v>6</v>
      </c>
      <c r="D94" s="12">
        <f>F94/I2*100</f>
        <v>109.21901139345272</v>
      </c>
      <c r="E94" s="27">
        <f>(E101*B101+E100*B100+E99*B99+E98*B98+E97*B97+E96*B96+E95*B95)/B94</f>
        <v>41442</v>
      </c>
      <c r="F94" s="27">
        <f>(F95*C95+F96*C96+F97*C97+F98*C98+F99*C99+F100*C100+F101*C101)/C94</f>
        <v>41348.133333333331</v>
      </c>
      <c r="G94" s="27">
        <v>40887.1</v>
      </c>
      <c r="H94" s="27">
        <f>F94-E94</f>
        <v>-93.866666666668607</v>
      </c>
    </row>
    <row r="95" spans="1:8" ht="24.9" customHeight="1" x14ac:dyDescent="0.3">
      <c r="A95" s="7" t="s">
        <v>179</v>
      </c>
      <c r="B95" s="28">
        <v>1</v>
      </c>
      <c r="C95" s="28">
        <v>1</v>
      </c>
      <c r="D95" s="28">
        <f>F95/$I$2*100</f>
        <v>72.199535104865546</v>
      </c>
      <c r="E95" s="32">
        <v>41442</v>
      </c>
      <c r="F95" s="32">
        <v>27333.3</v>
      </c>
      <c r="G95" s="32">
        <v>40887.1</v>
      </c>
      <c r="H95" s="31">
        <f>F95-E95</f>
        <v>-14108.7</v>
      </c>
    </row>
    <row r="96" spans="1:8" ht="24.9" customHeight="1" x14ac:dyDescent="0.3">
      <c r="A96" s="7" t="s">
        <v>195</v>
      </c>
      <c r="B96" s="28">
        <v>0.7</v>
      </c>
      <c r="C96" s="28">
        <v>1</v>
      </c>
      <c r="D96" s="28">
        <f t="shared" ref="D96:D101" si="8">F96/$I$2*100</f>
        <v>117.01621850071319</v>
      </c>
      <c r="E96" s="32">
        <v>41442</v>
      </c>
      <c r="F96" s="32">
        <v>44300</v>
      </c>
      <c r="G96" s="32">
        <v>40887.1</v>
      </c>
      <c r="H96" s="31">
        <f t="shared" ref="H96:H101" si="9">F96-E96</f>
        <v>2858</v>
      </c>
    </row>
    <row r="97" spans="1:8" ht="24.9" customHeight="1" x14ac:dyDescent="0.3">
      <c r="A97" s="7" t="s">
        <v>164</v>
      </c>
      <c r="B97" s="28">
        <v>1</v>
      </c>
      <c r="C97" s="28">
        <v>1</v>
      </c>
      <c r="D97" s="28">
        <f t="shared" si="8"/>
        <v>111.29298959268847</v>
      </c>
      <c r="E97" s="32">
        <v>41442</v>
      </c>
      <c r="F97" s="32">
        <v>42133.3</v>
      </c>
      <c r="G97" s="32">
        <v>40887.1</v>
      </c>
      <c r="H97" s="31">
        <f t="shared" si="9"/>
        <v>691.30000000000291</v>
      </c>
    </row>
    <row r="98" spans="1:8" ht="24.9" customHeight="1" x14ac:dyDescent="0.3">
      <c r="A98" s="7" t="s">
        <v>180</v>
      </c>
      <c r="B98" s="28">
        <v>1</v>
      </c>
      <c r="C98" s="28">
        <v>1</v>
      </c>
      <c r="D98" s="28">
        <f t="shared" si="8"/>
        <v>128.75587722542133</v>
      </c>
      <c r="E98" s="32">
        <v>41442</v>
      </c>
      <c r="F98" s="32">
        <v>48744.4</v>
      </c>
      <c r="G98" s="32">
        <v>40887.1</v>
      </c>
      <c r="H98" s="31">
        <f t="shared" si="9"/>
        <v>7302.4000000000015</v>
      </c>
    </row>
    <row r="99" spans="1:8" ht="24.9" customHeight="1" x14ac:dyDescent="0.3">
      <c r="A99" s="7" t="s">
        <v>181</v>
      </c>
      <c r="B99" s="28">
        <v>1</v>
      </c>
      <c r="C99" s="28">
        <v>1</v>
      </c>
      <c r="D99" s="28">
        <f t="shared" si="8"/>
        <v>103.04585556553437</v>
      </c>
      <c r="E99" s="32">
        <v>41442</v>
      </c>
      <c r="F99" s="32">
        <v>39011.1</v>
      </c>
      <c r="G99" s="32">
        <v>40887.1</v>
      </c>
      <c r="H99" s="31">
        <f t="shared" si="9"/>
        <v>-2430.9000000000015</v>
      </c>
    </row>
    <row r="100" spans="1:8" ht="24.9" customHeight="1" x14ac:dyDescent="0.3">
      <c r="A100" s="7" t="s">
        <v>161</v>
      </c>
      <c r="B100" s="28">
        <v>1</v>
      </c>
      <c r="C100" s="28">
        <v>1</v>
      </c>
      <c r="D100" s="28">
        <f t="shared" si="8"/>
        <v>123.00359237149348</v>
      </c>
      <c r="E100" s="32">
        <v>41442</v>
      </c>
      <c r="F100" s="32">
        <v>46566.7</v>
      </c>
      <c r="G100" s="32">
        <v>40887.1</v>
      </c>
      <c r="H100" s="31">
        <f t="shared" si="9"/>
        <v>5124.6999999999971</v>
      </c>
    </row>
    <row r="101" spans="1:8" ht="31.5" customHeight="1" x14ac:dyDescent="0.3">
      <c r="A101" s="7" t="s">
        <v>182</v>
      </c>
      <c r="B101" s="28">
        <v>0.3</v>
      </c>
      <c r="C101" s="28">
        <v>0</v>
      </c>
      <c r="D101" s="28">
        <f t="shared" si="8"/>
        <v>0</v>
      </c>
      <c r="E101" s="32">
        <v>41442</v>
      </c>
      <c r="F101" s="32">
        <v>0</v>
      </c>
      <c r="G101" s="32">
        <v>40887.1</v>
      </c>
      <c r="H101" s="31">
        <f t="shared" si="9"/>
        <v>-41442</v>
      </c>
    </row>
    <row r="102" spans="1:8" ht="95.25" customHeight="1" x14ac:dyDescent="0.3">
      <c r="A102" s="2" t="s">
        <v>112</v>
      </c>
      <c r="B102" s="12">
        <f>B94+B87+B85</f>
        <v>13.8</v>
      </c>
      <c r="C102" s="12">
        <f>C94+C87+C85</f>
        <v>13.5</v>
      </c>
      <c r="D102" s="12">
        <f>F102/I2*100</f>
        <v>121.29575235333594</v>
      </c>
      <c r="E102" s="10">
        <f>(E85*B85+E87*B87+E94*B94)/B102</f>
        <v>46435</v>
      </c>
      <c r="F102" s="10">
        <f>(F85*C85+F87*C87+F94*C94)/C102</f>
        <v>45920.145925925921</v>
      </c>
      <c r="G102" s="27">
        <v>46435</v>
      </c>
      <c r="H102" s="27">
        <f>F102-E102</f>
        <v>-514.85407407407911</v>
      </c>
    </row>
    <row r="103" spans="1:8" ht="20.25" customHeight="1" x14ac:dyDescent="0.3">
      <c r="A103" s="46" t="s">
        <v>24</v>
      </c>
      <c r="B103" s="47"/>
      <c r="C103" s="47"/>
      <c r="D103" s="47"/>
      <c r="E103" s="47"/>
      <c r="F103" s="47"/>
      <c r="G103" s="47"/>
      <c r="H103" s="53"/>
    </row>
    <row r="104" spans="1:8" ht="24.9" customHeight="1" x14ac:dyDescent="0.3">
      <c r="A104" s="7" t="s">
        <v>115</v>
      </c>
      <c r="B104" s="28">
        <v>3</v>
      </c>
      <c r="C104" s="28">
        <v>3</v>
      </c>
      <c r="D104" s="33">
        <f>F104/$I$2*100</f>
        <v>139.07760579005759</v>
      </c>
      <c r="E104" s="31">
        <v>52650</v>
      </c>
      <c r="F104" s="31">
        <v>52652</v>
      </c>
      <c r="G104" s="31">
        <f>E104</f>
        <v>52650</v>
      </c>
      <c r="H104" s="24">
        <f>F104-E104</f>
        <v>2</v>
      </c>
    </row>
    <row r="105" spans="1:8" ht="24.9" customHeight="1" x14ac:dyDescent="0.3">
      <c r="A105" s="7" t="s">
        <v>116</v>
      </c>
      <c r="B105" s="28">
        <v>4.5</v>
      </c>
      <c r="C105" s="28">
        <v>4.5</v>
      </c>
      <c r="D105" s="33">
        <f t="shared" ref="D105:D111" si="10">F105/$I$2*100</f>
        <v>139.06968144117491</v>
      </c>
      <c r="E105" s="31">
        <v>52650</v>
      </c>
      <c r="F105" s="31">
        <v>52649</v>
      </c>
      <c r="G105" s="31">
        <f t="shared" ref="G105:G111" si="11">E105</f>
        <v>52650</v>
      </c>
      <c r="H105" s="24">
        <f t="shared" ref="H105:H112" si="12">F105-E105</f>
        <v>-1</v>
      </c>
    </row>
    <row r="106" spans="1:8" ht="24.9" customHeight="1" x14ac:dyDescent="0.3">
      <c r="A106" s="7" t="s">
        <v>117</v>
      </c>
      <c r="B106" s="28">
        <v>2.5</v>
      </c>
      <c r="C106" s="28">
        <v>2.5</v>
      </c>
      <c r="D106" s="33">
        <f t="shared" si="10"/>
        <v>139.08024723968512</v>
      </c>
      <c r="E106" s="31">
        <v>52650</v>
      </c>
      <c r="F106" s="31">
        <v>52653</v>
      </c>
      <c r="G106" s="31">
        <f t="shared" si="11"/>
        <v>52650</v>
      </c>
      <c r="H106" s="24">
        <f t="shared" si="12"/>
        <v>3</v>
      </c>
    </row>
    <row r="107" spans="1:8" ht="24.9" customHeight="1" x14ac:dyDescent="0.3">
      <c r="A107" s="7" t="s">
        <v>118</v>
      </c>
      <c r="B107" s="28">
        <v>1</v>
      </c>
      <c r="C107" s="28">
        <v>0.8</v>
      </c>
      <c r="D107" s="33">
        <f t="shared" si="10"/>
        <v>159.44054096888371</v>
      </c>
      <c r="E107" s="31">
        <v>59756</v>
      </c>
      <c r="F107" s="31">
        <v>60361</v>
      </c>
      <c r="G107" s="31">
        <f t="shared" si="11"/>
        <v>59756</v>
      </c>
      <c r="H107" s="24">
        <f t="shared" si="12"/>
        <v>605</v>
      </c>
    </row>
    <row r="108" spans="1:8" ht="24.9" customHeight="1" x14ac:dyDescent="0.3">
      <c r="A108" s="7" t="s">
        <v>119</v>
      </c>
      <c r="B108" s="28">
        <v>1</v>
      </c>
      <c r="C108" s="28">
        <v>1</v>
      </c>
      <c r="D108" s="33">
        <f t="shared" si="10"/>
        <v>139.05647419303716</v>
      </c>
      <c r="E108" s="31">
        <v>52650</v>
      </c>
      <c r="F108" s="31">
        <v>52644</v>
      </c>
      <c r="G108" s="31">
        <f t="shared" si="11"/>
        <v>52650</v>
      </c>
      <c r="H108" s="24">
        <f t="shared" si="12"/>
        <v>-6</v>
      </c>
    </row>
    <row r="109" spans="1:8" ht="24.9" customHeight="1" x14ac:dyDescent="0.3">
      <c r="A109" s="7" t="s">
        <v>120</v>
      </c>
      <c r="B109" s="28">
        <v>3</v>
      </c>
      <c r="C109" s="28">
        <v>2.7</v>
      </c>
      <c r="D109" s="33">
        <f t="shared" si="10"/>
        <v>139.07232289080247</v>
      </c>
      <c r="E109" s="31">
        <v>52650</v>
      </c>
      <c r="F109" s="31">
        <v>52650</v>
      </c>
      <c r="G109" s="31">
        <f t="shared" si="11"/>
        <v>52650</v>
      </c>
      <c r="H109" s="24">
        <f t="shared" si="12"/>
        <v>0</v>
      </c>
    </row>
    <row r="110" spans="1:8" ht="24.9" customHeight="1" x14ac:dyDescent="0.3">
      <c r="A110" s="7" t="s">
        <v>121</v>
      </c>
      <c r="B110" s="28">
        <v>1</v>
      </c>
      <c r="C110" s="28">
        <v>1</v>
      </c>
      <c r="D110" s="33">
        <f t="shared" si="10"/>
        <v>147.74420201806751</v>
      </c>
      <c r="E110" s="31">
        <v>52650</v>
      </c>
      <c r="F110" s="31">
        <v>55933</v>
      </c>
      <c r="G110" s="31">
        <f t="shared" si="11"/>
        <v>52650</v>
      </c>
      <c r="H110" s="24">
        <f t="shared" si="12"/>
        <v>3283</v>
      </c>
    </row>
    <row r="111" spans="1:8" ht="24.9" customHeight="1" x14ac:dyDescent="0.3">
      <c r="A111" s="7" t="s">
        <v>157</v>
      </c>
      <c r="B111" s="28">
        <v>1</v>
      </c>
      <c r="C111" s="28">
        <v>1</v>
      </c>
      <c r="D111" s="33">
        <f t="shared" si="10"/>
        <v>142.49035870885942</v>
      </c>
      <c r="E111" s="31">
        <v>52650</v>
      </c>
      <c r="F111" s="31">
        <v>53944</v>
      </c>
      <c r="G111" s="31">
        <f t="shared" si="11"/>
        <v>52650</v>
      </c>
      <c r="H111" s="24">
        <f t="shared" si="12"/>
        <v>1294</v>
      </c>
    </row>
    <row r="112" spans="1:8" ht="90.75" customHeight="1" x14ac:dyDescent="0.3">
      <c r="A112" s="2" t="s">
        <v>113</v>
      </c>
      <c r="B112" s="12">
        <f>SUM(B104:B111)</f>
        <v>17</v>
      </c>
      <c r="C112" s="12">
        <f>C104+C105+C106+C107+C108+C109+C110+C111</f>
        <v>16.5</v>
      </c>
      <c r="D112" s="34">
        <f>F112/I2*100</f>
        <v>140.79307523969155</v>
      </c>
      <c r="E112" s="27">
        <v>53068</v>
      </c>
      <c r="F112" s="10">
        <f>(F104*C104+F105*C105+F106*C106+F107*C107+F108*C108+F109*C109+F110*C110+F111*C111)/C112</f>
        <v>53301.442424242428</v>
      </c>
      <c r="G112" s="27">
        <v>53068</v>
      </c>
      <c r="H112" s="35">
        <f t="shared" si="12"/>
        <v>233.44242424242839</v>
      </c>
    </row>
    <row r="113" spans="1:8" ht="24.9" customHeight="1" x14ac:dyDescent="0.3">
      <c r="A113" s="46" t="s">
        <v>25</v>
      </c>
      <c r="B113" s="47"/>
      <c r="C113" s="47"/>
      <c r="D113" s="47"/>
      <c r="E113" s="47"/>
      <c r="F113" s="47"/>
      <c r="G113" s="47"/>
      <c r="H113" s="53"/>
    </row>
    <row r="114" spans="1:8" ht="34.200000000000003" customHeight="1" x14ac:dyDescent="0.3">
      <c r="A114" s="7" t="s">
        <v>26</v>
      </c>
      <c r="B114" s="28">
        <v>1</v>
      </c>
      <c r="C114" s="28">
        <v>1</v>
      </c>
      <c r="D114" s="28">
        <f>F114/$I$2*100</f>
        <v>131.80833641502457</v>
      </c>
      <c r="E114" s="28">
        <v>49900</v>
      </c>
      <c r="F114" s="28">
        <v>49900</v>
      </c>
      <c r="G114" s="28">
        <f>E114</f>
        <v>49900</v>
      </c>
      <c r="H114" s="28">
        <f>F114-E114</f>
        <v>0</v>
      </c>
    </row>
    <row r="115" spans="1:8" ht="46.5" customHeight="1" x14ac:dyDescent="0.3">
      <c r="A115" s="6" t="s">
        <v>27</v>
      </c>
      <c r="B115" s="13">
        <v>1</v>
      </c>
      <c r="C115" s="13">
        <v>0</v>
      </c>
      <c r="D115" s="13">
        <f t="shared" ref="D115:D125" si="13">F115/$I$2*100</f>
        <v>0</v>
      </c>
      <c r="E115" s="14">
        <v>0</v>
      </c>
      <c r="F115" s="14">
        <v>0</v>
      </c>
      <c r="G115" s="13">
        <f t="shared" ref="G115:G125" si="14">E115</f>
        <v>0</v>
      </c>
      <c r="H115" s="13">
        <v>0</v>
      </c>
    </row>
    <row r="116" spans="1:8" ht="46.5" customHeight="1" x14ac:dyDescent="0.3">
      <c r="A116" s="7" t="s">
        <v>28</v>
      </c>
      <c r="B116" s="28">
        <v>1</v>
      </c>
      <c r="C116" s="28">
        <v>1</v>
      </c>
      <c r="D116" s="28">
        <f t="shared" si="13"/>
        <v>131.80833641502457</v>
      </c>
      <c r="E116" s="29">
        <v>49900</v>
      </c>
      <c r="F116" s="29">
        <v>49900</v>
      </c>
      <c r="G116" s="28">
        <f t="shared" si="14"/>
        <v>49900</v>
      </c>
      <c r="H116" s="28">
        <f t="shared" ref="H116:H126" si="15">F116-E116</f>
        <v>0</v>
      </c>
    </row>
    <row r="117" spans="1:8" ht="46.5" customHeight="1" x14ac:dyDescent="0.3">
      <c r="A117" s="7" t="s">
        <v>29</v>
      </c>
      <c r="B117" s="28">
        <v>1</v>
      </c>
      <c r="C117" s="28">
        <v>1</v>
      </c>
      <c r="D117" s="28">
        <f t="shared" si="13"/>
        <v>131.80833641502457</v>
      </c>
      <c r="E117" s="29">
        <v>49900</v>
      </c>
      <c r="F117" s="29">
        <v>49900</v>
      </c>
      <c r="G117" s="28">
        <f t="shared" si="14"/>
        <v>49900</v>
      </c>
      <c r="H117" s="28">
        <f t="shared" si="15"/>
        <v>0</v>
      </c>
    </row>
    <row r="118" spans="1:8" ht="46.5" customHeight="1" x14ac:dyDescent="0.3">
      <c r="A118" s="7" t="s">
        <v>47</v>
      </c>
      <c r="B118" s="28">
        <v>0</v>
      </c>
      <c r="C118" s="28">
        <v>0.9</v>
      </c>
      <c r="D118" s="28">
        <f t="shared" si="13"/>
        <v>174.56389666649054</v>
      </c>
      <c r="E118" s="29">
        <v>66000</v>
      </c>
      <c r="F118" s="29">
        <v>66086.399999999994</v>
      </c>
      <c r="G118" s="28">
        <f t="shared" si="14"/>
        <v>66000</v>
      </c>
      <c r="H118" s="28">
        <f t="shared" si="15"/>
        <v>86.399999999994179</v>
      </c>
    </row>
    <row r="119" spans="1:8" ht="46.5" customHeight="1" x14ac:dyDescent="0.3">
      <c r="A119" s="7" t="s">
        <v>30</v>
      </c>
      <c r="B119" s="28">
        <v>1.3</v>
      </c>
      <c r="C119" s="28">
        <v>1</v>
      </c>
      <c r="D119" s="28">
        <f t="shared" si="13"/>
        <v>131.80833641502457</v>
      </c>
      <c r="E119" s="29">
        <v>49900</v>
      </c>
      <c r="F119" s="29">
        <v>49900</v>
      </c>
      <c r="G119" s="28">
        <f t="shared" si="14"/>
        <v>49900</v>
      </c>
      <c r="H119" s="28">
        <f t="shared" si="15"/>
        <v>0</v>
      </c>
    </row>
    <row r="120" spans="1:8" ht="46.5" customHeight="1" x14ac:dyDescent="0.3">
      <c r="A120" s="7" t="s">
        <v>31</v>
      </c>
      <c r="B120" s="28">
        <v>0.9</v>
      </c>
      <c r="C120" s="28">
        <v>1</v>
      </c>
      <c r="D120" s="28">
        <f t="shared" si="13"/>
        <v>132.3366263405357</v>
      </c>
      <c r="E120" s="29">
        <v>49900</v>
      </c>
      <c r="F120" s="29">
        <v>50100</v>
      </c>
      <c r="G120" s="28">
        <f t="shared" si="14"/>
        <v>49900</v>
      </c>
      <c r="H120" s="28">
        <f t="shared" si="15"/>
        <v>200</v>
      </c>
    </row>
    <row r="121" spans="1:8" ht="46.5" customHeight="1" x14ac:dyDescent="0.3">
      <c r="A121" s="7" t="s">
        <v>211</v>
      </c>
      <c r="B121" s="28">
        <v>0</v>
      </c>
      <c r="C121" s="28">
        <v>0.5</v>
      </c>
      <c r="D121" s="28">
        <f t="shared" si="13"/>
        <v>131.83765650589044</v>
      </c>
      <c r="E121" s="29">
        <v>49900</v>
      </c>
      <c r="F121" s="29">
        <v>49911.1</v>
      </c>
      <c r="G121" s="28">
        <f t="shared" si="14"/>
        <v>49900</v>
      </c>
      <c r="H121" s="28">
        <f t="shared" si="15"/>
        <v>11.099999999998545</v>
      </c>
    </row>
    <row r="122" spans="1:8" ht="46.5" customHeight="1" x14ac:dyDescent="0.3">
      <c r="A122" s="7" t="s">
        <v>32</v>
      </c>
      <c r="B122" s="28">
        <v>0.5</v>
      </c>
      <c r="C122" s="28">
        <v>0.5</v>
      </c>
      <c r="D122" s="28">
        <f t="shared" si="13"/>
        <v>174.33567541866978</v>
      </c>
      <c r="E122" s="29">
        <v>66000</v>
      </c>
      <c r="F122" s="29">
        <v>66000</v>
      </c>
      <c r="G122" s="28">
        <f t="shared" si="14"/>
        <v>66000</v>
      </c>
      <c r="H122" s="28">
        <f t="shared" si="15"/>
        <v>0</v>
      </c>
    </row>
    <row r="123" spans="1:8" ht="46.5" customHeight="1" x14ac:dyDescent="0.3">
      <c r="A123" s="7" t="s">
        <v>34</v>
      </c>
      <c r="B123" s="28">
        <v>2.5</v>
      </c>
      <c r="C123" s="28">
        <v>2.5</v>
      </c>
      <c r="D123" s="28">
        <f t="shared" si="13"/>
        <v>138.41196048391359</v>
      </c>
      <c r="E123" s="29">
        <v>52400</v>
      </c>
      <c r="F123" s="29">
        <v>52400</v>
      </c>
      <c r="G123" s="28">
        <f t="shared" si="14"/>
        <v>52400</v>
      </c>
      <c r="H123" s="28">
        <f t="shared" si="15"/>
        <v>0</v>
      </c>
    </row>
    <row r="124" spans="1:8" ht="46.5" customHeight="1" x14ac:dyDescent="0.3">
      <c r="A124" s="7" t="s">
        <v>35</v>
      </c>
      <c r="B124" s="28">
        <v>2.5</v>
      </c>
      <c r="C124" s="28">
        <v>2.5</v>
      </c>
      <c r="D124" s="28">
        <f t="shared" si="13"/>
        <v>131.81414760420517</v>
      </c>
      <c r="E124" s="29">
        <v>49900</v>
      </c>
      <c r="F124" s="29">
        <v>49902.2</v>
      </c>
      <c r="G124" s="28">
        <f t="shared" si="14"/>
        <v>49900</v>
      </c>
      <c r="H124" s="28">
        <f t="shared" si="15"/>
        <v>2.1999999999970896</v>
      </c>
    </row>
    <row r="125" spans="1:8" ht="46.5" customHeight="1" x14ac:dyDescent="0.3">
      <c r="A125" s="7" t="s">
        <v>36</v>
      </c>
      <c r="B125" s="28">
        <v>2</v>
      </c>
      <c r="C125" s="28">
        <v>2</v>
      </c>
      <c r="D125" s="28">
        <f t="shared" si="13"/>
        <v>149.24190395689155</v>
      </c>
      <c r="E125" s="29">
        <v>56500</v>
      </c>
      <c r="F125" s="29">
        <v>56500</v>
      </c>
      <c r="G125" s="28">
        <f t="shared" si="14"/>
        <v>56500</v>
      </c>
      <c r="H125" s="28">
        <f t="shared" si="15"/>
        <v>0</v>
      </c>
    </row>
    <row r="126" spans="1:8" s="1" customFormat="1" ht="93.75" customHeight="1" x14ac:dyDescent="0.3">
      <c r="A126" s="2" t="s">
        <v>114</v>
      </c>
      <c r="B126" s="12">
        <f>SUM(B114:B125)</f>
        <v>13.7</v>
      </c>
      <c r="C126" s="12">
        <f>SUM(C114:C125)</f>
        <v>13.9</v>
      </c>
      <c r="D126" s="34">
        <f>F126/I2*100</f>
        <v>139.84267792063565</v>
      </c>
      <c r="E126" s="10">
        <v>53068</v>
      </c>
      <c r="F126" s="10">
        <f>(F114*C114+F115*C115+F116*C116+F117*C117+F118*C118+F119*C119+F120*C120+F121*C121+F122*C122+F123*C123+F124*C124+F125*C125)/C126</f>
        <v>52941.641007194245</v>
      </c>
      <c r="G126" s="10">
        <v>53068</v>
      </c>
      <c r="H126" s="12">
        <f t="shared" si="15"/>
        <v>-126.35899280575541</v>
      </c>
    </row>
    <row r="127" spans="1:8" s="8" customFormat="1" ht="102.75" customHeight="1" x14ac:dyDescent="0.3">
      <c r="A127" s="2" t="s">
        <v>156</v>
      </c>
      <c r="B127" s="10">
        <f>B75+B83+B102+B112+B126</f>
        <v>3783.3</v>
      </c>
      <c r="C127" s="10">
        <f>C75+C83+C102+C112+C126</f>
        <v>3881.7999999999997</v>
      </c>
      <c r="D127" s="34">
        <f>F127/I2*100</f>
        <v>204.21110870998845</v>
      </c>
      <c r="E127" s="27">
        <f>(E75*B75+E83*B83+E102*B102+E112*B112+E126*B126)/B127</f>
        <v>75715.956598736549</v>
      </c>
      <c r="F127" s="10">
        <f>(F75*C75+F83*C83+F102*C102+F112*C112+F126*C126)/C127</f>
        <v>77310.241535427427</v>
      </c>
      <c r="G127" s="27">
        <f>E127</f>
        <v>75715.956598736549</v>
      </c>
      <c r="H127" s="27">
        <f>F127-G127</f>
        <v>1594.2849366908777</v>
      </c>
    </row>
    <row r="128" spans="1:8" ht="24.9" customHeight="1" x14ac:dyDescent="0.3">
      <c r="A128" s="46" t="s">
        <v>37</v>
      </c>
      <c r="B128" s="47"/>
      <c r="C128" s="47"/>
      <c r="D128" s="47"/>
      <c r="E128" s="47"/>
      <c r="F128" s="47"/>
      <c r="G128" s="48"/>
      <c r="H128" s="49"/>
    </row>
    <row r="129" spans="1:8" ht="24.9" customHeight="1" x14ac:dyDescent="0.3">
      <c r="A129" s="50" t="s">
        <v>5</v>
      </c>
      <c r="B129" s="50"/>
      <c r="C129" s="51"/>
      <c r="D129" s="51"/>
      <c r="E129" s="51"/>
      <c r="F129" s="51"/>
      <c r="G129" s="52"/>
      <c r="H129" s="52"/>
    </row>
    <row r="130" spans="1:8" ht="24.9" customHeight="1" x14ac:dyDescent="0.3">
      <c r="A130" s="6" t="s">
        <v>6</v>
      </c>
      <c r="B130" s="28">
        <v>187.1</v>
      </c>
      <c r="C130" s="28">
        <v>187.6</v>
      </c>
      <c r="D130" s="28">
        <f>F130/$I$2*100</f>
        <v>130.54649821815104</v>
      </c>
      <c r="E130" s="31">
        <v>41975.9</v>
      </c>
      <c r="F130" s="31">
        <v>49422.293295427626</v>
      </c>
      <c r="G130" s="31">
        <v>41975.9</v>
      </c>
      <c r="H130" s="24">
        <f>F130-E130</f>
        <v>7446.3932954276243</v>
      </c>
    </row>
    <row r="131" spans="1:8" ht="42.75" customHeight="1" x14ac:dyDescent="0.3">
      <c r="A131" s="6" t="s">
        <v>7</v>
      </c>
      <c r="B131" s="28">
        <v>40.5</v>
      </c>
      <c r="C131" s="28">
        <v>42.7</v>
      </c>
      <c r="D131" s="28">
        <f t="shared" ref="D131:D194" si="16">F131/$I$2*100</f>
        <v>98.150851916649714</v>
      </c>
      <c r="E131" s="31">
        <v>37097.800000000003</v>
      </c>
      <c r="F131" s="31">
        <v>37157.949518605252</v>
      </c>
      <c r="G131" s="31">
        <v>37097.800000000003</v>
      </c>
      <c r="H131" s="24">
        <f t="shared" ref="H131:H194" si="17">F131-E131</f>
        <v>60.149518605248886</v>
      </c>
    </row>
    <row r="132" spans="1:8" ht="24.9" customHeight="1" x14ac:dyDescent="0.3">
      <c r="A132" s="6" t="s">
        <v>8</v>
      </c>
      <c r="B132" s="28">
        <v>563.20000000000005</v>
      </c>
      <c r="C132" s="28">
        <v>599.29999999999995</v>
      </c>
      <c r="D132" s="28">
        <f t="shared" si="16"/>
        <v>122.37012351838059</v>
      </c>
      <c r="E132" s="31">
        <v>40959.664620149393</v>
      </c>
      <c r="F132" s="31">
        <v>46326.881361588523</v>
      </c>
      <c r="G132" s="31">
        <v>40959.664620149393</v>
      </c>
      <c r="H132" s="24">
        <f t="shared" si="17"/>
        <v>5367.2167414391297</v>
      </c>
    </row>
    <row r="133" spans="1:8" ht="24.9" customHeight="1" x14ac:dyDescent="0.3">
      <c r="A133" s="6" t="s">
        <v>9</v>
      </c>
      <c r="B133" s="28">
        <v>41</v>
      </c>
      <c r="C133" s="28">
        <v>40.4</v>
      </c>
      <c r="D133" s="28">
        <f t="shared" si="16"/>
        <v>103.85270393487653</v>
      </c>
      <c r="E133" s="31">
        <v>39241.1</v>
      </c>
      <c r="F133" s="31">
        <v>39316.556655665561</v>
      </c>
      <c r="G133" s="31">
        <v>39241.1</v>
      </c>
      <c r="H133" s="24">
        <f t="shared" si="17"/>
        <v>75.456655665562721</v>
      </c>
    </row>
    <row r="134" spans="1:8" ht="24.9" customHeight="1" x14ac:dyDescent="0.3">
      <c r="A134" s="6" t="s">
        <v>187</v>
      </c>
      <c r="B134" s="28">
        <v>270.5</v>
      </c>
      <c r="C134" s="28">
        <v>268.8</v>
      </c>
      <c r="D134" s="28">
        <f t="shared" si="16"/>
        <v>100.01051076830964</v>
      </c>
      <c r="E134" s="31">
        <v>38289.699999999997</v>
      </c>
      <c r="F134" s="31">
        <v>37861.979166666664</v>
      </c>
      <c r="G134" s="31">
        <v>38289.699999999997</v>
      </c>
      <c r="H134" s="24">
        <f t="shared" si="17"/>
        <v>-427.72083333333285</v>
      </c>
    </row>
    <row r="135" spans="1:8" ht="39" customHeight="1" x14ac:dyDescent="0.3">
      <c r="A135" s="6" t="s">
        <v>10</v>
      </c>
      <c r="B135" s="28">
        <v>24.3</v>
      </c>
      <c r="C135" s="28">
        <v>20.8</v>
      </c>
      <c r="D135" s="28">
        <f t="shared" si="16"/>
        <v>89.840330014137393</v>
      </c>
      <c r="E135" s="31">
        <v>36041.300000000003</v>
      </c>
      <c r="F135" s="31">
        <v>34011.752136752133</v>
      </c>
      <c r="G135" s="31">
        <v>33979.1</v>
      </c>
      <c r="H135" s="24">
        <f t="shared" si="17"/>
        <v>-2029.5478632478698</v>
      </c>
    </row>
    <row r="136" spans="1:8" ht="36" customHeight="1" x14ac:dyDescent="0.3">
      <c r="A136" s="6" t="s">
        <v>53</v>
      </c>
      <c r="B136" s="28">
        <v>204.2</v>
      </c>
      <c r="C136" s="28">
        <v>184.4</v>
      </c>
      <c r="D136" s="28">
        <f t="shared" si="16"/>
        <v>103.89097053454984</v>
      </c>
      <c r="E136" s="31">
        <v>39346.800000000003</v>
      </c>
      <c r="F136" s="31">
        <v>39331.043624969876</v>
      </c>
      <c r="G136" s="31">
        <v>39346.800000000003</v>
      </c>
      <c r="H136" s="24">
        <f t="shared" si="17"/>
        <v>-15.756375030126947</v>
      </c>
    </row>
    <row r="137" spans="1:8" ht="24.9" customHeight="1" x14ac:dyDescent="0.3">
      <c r="A137" s="6" t="s">
        <v>11</v>
      </c>
      <c r="B137" s="28">
        <v>41.2</v>
      </c>
      <c r="C137" s="28">
        <v>41.1</v>
      </c>
      <c r="D137" s="28">
        <f t="shared" si="16"/>
        <v>101.98037883514883</v>
      </c>
      <c r="E137" s="31">
        <v>37352.9</v>
      </c>
      <c r="F137" s="31">
        <v>38607.731819410648</v>
      </c>
      <c r="G137" s="31">
        <v>37352.9</v>
      </c>
      <c r="H137" s="24">
        <f t="shared" si="17"/>
        <v>1254.8318194106469</v>
      </c>
    </row>
    <row r="138" spans="1:8" ht="47.25" customHeight="1" x14ac:dyDescent="0.3">
      <c r="A138" s="6" t="s">
        <v>12</v>
      </c>
      <c r="B138" s="28">
        <v>38.799999999999997</v>
      </c>
      <c r="C138" s="28">
        <v>39.6</v>
      </c>
      <c r="D138" s="28">
        <f t="shared" si="16"/>
        <v>107.5256767580715</v>
      </c>
      <c r="E138" s="31">
        <v>40680</v>
      </c>
      <c r="F138" s="31">
        <v>40707.070707070707</v>
      </c>
      <c r="G138" s="31">
        <v>40680</v>
      </c>
      <c r="H138" s="24">
        <f t="shared" si="17"/>
        <v>27.070707070706703</v>
      </c>
    </row>
    <row r="139" spans="1:8" ht="24.9" customHeight="1" x14ac:dyDescent="0.3">
      <c r="A139" s="6" t="s">
        <v>13</v>
      </c>
      <c r="B139" s="28">
        <v>13.8</v>
      </c>
      <c r="C139" s="28">
        <v>12.1</v>
      </c>
      <c r="D139" s="28">
        <f t="shared" si="16"/>
        <v>76.121775630466004</v>
      </c>
      <c r="E139" s="31">
        <v>25909.200000000001</v>
      </c>
      <c r="F139" s="31">
        <v>28818.18181818182</v>
      </c>
      <c r="G139" s="31">
        <v>25909.200000000001</v>
      </c>
      <c r="H139" s="24">
        <f t="shared" si="17"/>
        <v>2908.9818181818191</v>
      </c>
    </row>
    <row r="140" spans="1:8" ht="24.9" customHeight="1" x14ac:dyDescent="0.3">
      <c r="A140" s="6" t="s">
        <v>14</v>
      </c>
      <c r="B140" s="28">
        <v>2</v>
      </c>
      <c r="C140" s="28">
        <v>2.2000000000000002</v>
      </c>
      <c r="D140" s="28">
        <f t="shared" si="16"/>
        <v>73.867204988764499</v>
      </c>
      <c r="E140" s="31">
        <v>27676.9</v>
      </c>
      <c r="F140" s="31">
        <v>27964.646464646463</v>
      </c>
      <c r="G140" s="31">
        <v>27676.9</v>
      </c>
      <c r="H140" s="24">
        <f t="shared" si="17"/>
        <v>287.74646464646139</v>
      </c>
    </row>
    <row r="141" spans="1:8" ht="24.9" customHeight="1" x14ac:dyDescent="0.3">
      <c r="A141" s="6" t="s">
        <v>15</v>
      </c>
      <c r="B141" s="28">
        <v>24.3</v>
      </c>
      <c r="C141" s="28">
        <v>22.8</v>
      </c>
      <c r="D141" s="28">
        <f t="shared" si="16"/>
        <v>130.58698777631855</v>
      </c>
      <c r="E141" s="31">
        <v>45346.9</v>
      </c>
      <c r="F141" s="31">
        <v>49437.621832358673</v>
      </c>
      <c r="G141" s="31">
        <v>45346.9</v>
      </c>
      <c r="H141" s="24">
        <f t="shared" si="17"/>
        <v>4090.7218323586712</v>
      </c>
    </row>
    <row r="142" spans="1:8" ht="32.25" customHeight="1" x14ac:dyDescent="0.3">
      <c r="A142" s="6" t="s">
        <v>16</v>
      </c>
      <c r="B142" s="28">
        <v>21.8</v>
      </c>
      <c r="C142" s="28">
        <v>23.3</v>
      </c>
      <c r="D142" s="28">
        <f t="shared" si="16"/>
        <v>85.400573127808656</v>
      </c>
      <c r="E142" s="31">
        <v>32333.7</v>
      </c>
      <c r="F142" s="31">
        <v>32330.948974725801</v>
      </c>
      <c r="G142" s="31">
        <v>32333.7</v>
      </c>
      <c r="H142" s="24">
        <f t="shared" si="17"/>
        <v>-2.7510252741994918</v>
      </c>
    </row>
    <row r="143" spans="1:8" ht="24.9" customHeight="1" x14ac:dyDescent="0.3">
      <c r="A143" s="6" t="s">
        <v>163</v>
      </c>
      <c r="B143" s="28">
        <v>0</v>
      </c>
      <c r="C143" s="28">
        <v>0</v>
      </c>
      <c r="D143" s="28">
        <f t="shared" si="16"/>
        <v>0</v>
      </c>
      <c r="E143" s="31">
        <v>0</v>
      </c>
      <c r="F143" s="31">
        <v>0</v>
      </c>
      <c r="G143" s="31">
        <v>0</v>
      </c>
      <c r="H143" s="24">
        <f t="shared" si="17"/>
        <v>0</v>
      </c>
    </row>
    <row r="144" spans="1:8" ht="33.75" customHeight="1" x14ac:dyDescent="0.3">
      <c r="A144" s="6" t="s">
        <v>17</v>
      </c>
      <c r="B144" s="28">
        <v>3.1</v>
      </c>
      <c r="C144" s="28">
        <v>3.3</v>
      </c>
      <c r="D144" s="28">
        <f t="shared" si="16"/>
        <v>69.39808566941538</v>
      </c>
      <c r="E144" s="31">
        <v>26286.400000000001</v>
      </c>
      <c r="F144" s="31">
        <v>26272.727272727272</v>
      </c>
      <c r="G144" s="31">
        <v>26286.400000000001</v>
      </c>
      <c r="H144" s="24">
        <f t="shared" si="17"/>
        <v>-13.672727272729389</v>
      </c>
    </row>
    <row r="145" spans="1:8" ht="24.9" customHeight="1" x14ac:dyDescent="0.3">
      <c r="A145" s="6" t="s">
        <v>57</v>
      </c>
      <c r="B145" s="28">
        <v>207.1</v>
      </c>
      <c r="C145" s="28">
        <v>195.5</v>
      </c>
      <c r="D145" s="28">
        <f t="shared" si="16"/>
        <v>118.83355686197345</v>
      </c>
      <c r="E145" s="31">
        <v>39955.599999999999</v>
      </c>
      <c r="F145" s="31">
        <v>44988.007956805908</v>
      </c>
      <c r="G145" s="31">
        <v>39955.599999999999</v>
      </c>
      <c r="H145" s="24">
        <f t="shared" si="17"/>
        <v>5032.4079568059096</v>
      </c>
    </row>
    <row r="146" spans="1:8" ht="24.9" customHeight="1" x14ac:dyDescent="0.3">
      <c r="A146" s="6" t="s">
        <v>18</v>
      </c>
      <c r="B146" s="28">
        <v>38</v>
      </c>
      <c r="C146" s="28">
        <v>38.700000000000003</v>
      </c>
      <c r="D146" s="28">
        <f t="shared" si="16"/>
        <v>137.10966438846754</v>
      </c>
      <c r="E146" s="31">
        <v>40082.5</v>
      </c>
      <c r="F146" s="31">
        <v>51906.976744186039</v>
      </c>
      <c r="G146" s="31">
        <v>38356.5</v>
      </c>
      <c r="H146" s="24">
        <f t="shared" si="17"/>
        <v>11824.476744186039</v>
      </c>
    </row>
    <row r="147" spans="1:8" ht="24.9" customHeight="1" x14ac:dyDescent="0.3">
      <c r="A147" s="6" t="s">
        <v>58</v>
      </c>
      <c r="B147" s="28">
        <v>52.6</v>
      </c>
      <c r="C147" s="28">
        <v>50.1</v>
      </c>
      <c r="D147" s="28">
        <f t="shared" si="16"/>
        <v>83.558032296827093</v>
      </c>
      <c r="E147" s="31">
        <v>30352</v>
      </c>
      <c r="F147" s="31">
        <v>31633.399866932799</v>
      </c>
      <c r="G147" s="31">
        <v>30352</v>
      </c>
      <c r="H147" s="24">
        <f t="shared" si="17"/>
        <v>1281.3998669327993</v>
      </c>
    </row>
    <row r="148" spans="1:8" ht="24.9" customHeight="1" x14ac:dyDescent="0.3">
      <c r="A148" s="6" t="s">
        <v>172</v>
      </c>
      <c r="B148" s="28"/>
      <c r="C148" s="28"/>
      <c r="D148" s="28">
        <f t="shared" si="16"/>
        <v>0</v>
      </c>
      <c r="E148" s="31"/>
      <c r="F148" s="31"/>
      <c r="G148" s="31"/>
      <c r="H148" s="24">
        <f t="shared" si="17"/>
        <v>0</v>
      </c>
    </row>
    <row r="149" spans="1:8" ht="24.9" customHeight="1" x14ac:dyDescent="0.3">
      <c r="A149" s="6" t="s">
        <v>86</v>
      </c>
      <c r="B149" s="28">
        <v>11.6</v>
      </c>
      <c r="C149" s="28">
        <v>11.7</v>
      </c>
      <c r="D149" s="28">
        <f t="shared" si="16"/>
        <v>108.09624629689083</v>
      </c>
      <c r="E149" s="31">
        <v>37879.9</v>
      </c>
      <c r="F149" s="31">
        <v>40923.076923076929</v>
      </c>
      <c r="G149" s="31">
        <v>35712.5</v>
      </c>
      <c r="H149" s="24">
        <f t="shared" si="17"/>
        <v>3043.1769230769278</v>
      </c>
    </row>
    <row r="150" spans="1:8" ht="24.9" customHeight="1" x14ac:dyDescent="0.3">
      <c r="A150" s="6" t="s">
        <v>87</v>
      </c>
      <c r="B150" s="28">
        <v>81.400000000000006</v>
      </c>
      <c r="C150" s="28">
        <v>72.7</v>
      </c>
      <c r="D150" s="28">
        <f t="shared" si="16"/>
        <v>132.59326236808224</v>
      </c>
      <c r="E150" s="31">
        <v>49987.7</v>
      </c>
      <c r="F150" s="31">
        <v>50197.157267308576</v>
      </c>
      <c r="G150" s="31">
        <v>47896.5</v>
      </c>
      <c r="H150" s="24">
        <f t="shared" si="17"/>
        <v>209.45726730857859</v>
      </c>
    </row>
    <row r="151" spans="1:8" ht="24.9" customHeight="1" x14ac:dyDescent="0.3">
      <c r="A151" s="6" t="s">
        <v>88</v>
      </c>
      <c r="B151" s="28">
        <v>278.5</v>
      </c>
      <c r="C151" s="28">
        <v>266.2</v>
      </c>
      <c r="D151" s="28">
        <f t="shared" si="16"/>
        <v>88.593854467111171</v>
      </c>
      <c r="E151" s="31">
        <v>32125.7</v>
      </c>
      <c r="F151" s="31">
        <v>33539.861424158946</v>
      </c>
      <c r="G151" s="31">
        <v>31072.9</v>
      </c>
      <c r="H151" s="24">
        <f t="shared" si="17"/>
        <v>1414.161424158945</v>
      </c>
    </row>
    <row r="152" spans="1:8" ht="24.9" customHeight="1" x14ac:dyDescent="0.3">
      <c r="A152" s="6" t="s">
        <v>89</v>
      </c>
      <c r="B152" s="28">
        <v>123.2</v>
      </c>
      <c r="C152" s="28">
        <v>117</v>
      </c>
      <c r="D152" s="28">
        <f t="shared" si="16"/>
        <v>115.97318454521688</v>
      </c>
      <c r="E152" s="31">
        <v>37242.6</v>
      </c>
      <c r="F152" s="31">
        <v>43905.128205128203</v>
      </c>
      <c r="G152" s="31">
        <v>35326</v>
      </c>
      <c r="H152" s="24">
        <f t="shared" si="17"/>
        <v>6662.5282051282047</v>
      </c>
    </row>
    <row r="153" spans="1:8" ht="24.9" customHeight="1" x14ac:dyDescent="0.3">
      <c r="A153" s="6" t="s">
        <v>90</v>
      </c>
      <c r="B153" s="28">
        <v>153.4</v>
      </c>
      <c r="C153" s="28">
        <v>151.69999999999999</v>
      </c>
      <c r="D153" s="28">
        <f t="shared" si="16"/>
        <v>101.46606471254806</v>
      </c>
      <c r="E153" s="31">
        <v>40168.5</v>
      </c>
      <c r="F153" s="31">
        <v>38413.022778876446</v>
      </c>
      <c r="G153" s="31">
        <v>37870.199999999997</v>
      </c>
      <c r="H153" s="24">
        <f t="shared" si="17"/>
        <v>-1755.477221123554</v>
      </c>
    </row>
    <row r="154" spans="1:8" ht="24.9" customHeight="1" x14ac:dyDescent="0.3">
      <c r="A154" s="6" t="s">
        <v>91</v>
      </c>
      <c r="B154" s="28">
        <v>102.4</v>
      </c>
      <c r="C154" s="28">
        <v>96.7</v>
      </c>
      <c r="D154" s="28">
        <f t="shared" si="16"/>
        <v>90.35530226047689</v>
      </c>
      <c r="E154" s="31">
        <v>31293.7</v>
      </c>
      <c r="F154" s="31">
        <v>34206.71032977134</v>
      </c>
      <c r="G154" s="31">
        <v>30235.5</v>
      </c>
      <c r="H154" s="24">
        <f t="shared" si="17"/>
        <v>2913.0103297713395</v>
      </c>
    </row>
    <row r="155" spans="1:8" ht="24.9" customHeight="1" x14ac:dyDescent="0.3">
      <c r="A155" s="6" t="s">
        <v>92</v>
      </c>
      <c r="B155" s="28">
        <v>178.3</v>
      </c>
      <c r="C155" s="28">
        <v>185</v>
      </c>
      <c r="D155" s="28">
        <f t="shared" si="16"/>
        <v>104.65439288937624</v>
      </c>
      <c r="E155" s="31">
        <v>40168.5</v>
      </c>
      <c r="F155" s="31">
        <v>39620.060060060052</v>
      </c>
      <c r="G155" s="31">
        <v>37870.199999999997</v>
      </c>
      <c r="H155" s="24">
        <f t="shared" si="17"/>
        <v>-548.43993993994809</v>
      </c>
    </row>
    <row r="156" spans="1:8" ht="24.9" customHeight="1" x14ac:dyDescent="0.3">
      <c r="A156" s="6" t="s">
        <v>59</v>
      </c>
      <c r="B156" s="28">
        <v>129.69999999999999</v>
      </c>
      <c r="C156" s="28">
        <v>127</v>
      </c>
      <c r="D156" s="28">
        <f t="shared" si="16"/>
        <v>82.367239886656606</v>
      </c>
      <c r="E156" s="31">
        <v>31964</v>
      </c>
      <c r="F156" s="31">
        <v>31182.589676290459</v>
      </c>
      <c r="G156" s="31">
        <v>30135.1</v>
      </c>
      <c r="H156" s="24">
        <f t="shared" si="17"/>
        <v>-781.41032370954053</v>
      </c>
    </row>
    <row r="157" spans="1:8" ht="24.9" customHeight="1" x14ac:dyDescent="0.3">
      <c r="A157" s="6" t="s">
        <v>93</v>
      </c>
      <c r="B157" s="28">
        <v>442.8</v>
      </c>
      <c r="C157" s="28">
        <v>430.7</v>
      </c>
      <c r="D157" s="28">
        <f t="shared" si="16"/>
        <v>104.95140431157004</v>
      </c>
      <c r="E157" s="31">
        <v>41070.5</v>
      </c>
      <c r="F157" s="31">
        <v>39732.502644274187</v>
      </c>
      <c r="G157" s="31">
        <v>38974.6</v>
      </c>
      <c r="H157" s="24">
        <f t="shared" si="17"/>
        <v>-1337.9973557258127</v>
      </c>
    </row>
    <row r="158" spans="1:8" ht="24.9" customHeight="1" x14ac:dyDescent="0.3">
      <c r="A158" s="6" t="s">
        <v>94</v>
      </c>
      <c r="B158" s="28">
        <v>111</v>
      </c>
      <c r="C158" s="28">
        <v>108.4</v>
      </c>
      <c r="D158" s="28">
        <f t="shared" si="16"/>
        <v>95.20021635844229</v>
      </c>
      <c r="E158" s="31">
        <v>37572.199999999997</v>
      </c>
      <c r="F158" s="31">
        <v>36040.897908979081</v>
      </c>
      <c r="G158" s="31">
        <v>35422.400000000001</v>
      </c>
      <c r="H158" s="24">
        <f t="shared" si="17"/>
        <v>-1531.3020910209161</v>
      </c>
    </row>
    <row r="159" spans="1:8" ht="24.9" customHeight="1" x14ac:dyDescent="0.3">
      <c r="A159" s="6" t="s">
        <v>95</v>
      </c>
      <c r="B159" s="28">
        <v>113.4</v>
      </c>
      <c r="C159" s="28">
        <v>110.3</v>
      </c>
      <c r="D159" s="28">
        <f t="shared" si="16"/>
        <v>115.02505987192693</v>
      </c>
      <c r="E159" s="31">
        <v>37629.699999999997</v>
      </c>
      <c r="F159" s="31">
        <v>43546.187166314099</v>
      </c>
      <c r="G159" s="31">
        <v>35476.6</v>
      </c>
      <c r="H159" s="24">
        <f t="shared" si="17"/>
        <v>5916.4871663141021</v>
      </c>
    </row>
    <row r="160" spans="1:8" ht="24.9" customHeight="1" x14ac:dyDescent="0.3">
      <c r="A160" s="6" t="s">
        <v>96</v>
      </c>
      <c r="B160" s="28">
        <v>129.9</v>
      </c>
      <c r="C160" s="28">
        <v>132.30000000000001</v>
      </c>
      <c r="D160" s="28">
        <f t="shared" si="16"/>
        <v>100.1392698603747</v>
      </c>
      <c r="E160" s="31">
        <v>40168.5</v>
      </c>
      <c r="F160" s="31">
        <v>37910.724783740654</v>
      </c>
      <c r="G160" s="31">
        <v>37870.199999999997</v>
      </c>
      <c r="H160" s="24">
        <f t="shared" si="17"/>
        <v>-2257.7752162593461</v>
      </c>
    </row>
    <row r="161" spans="1:8" ht="24.9" customHeight="1" x14ac:dyDescent="0.3">
      <c r="A161" s="6" t="s">
        <v>97</v>
      </c>
      <c r="B161" s="28">
        <v>151.30000000000001</v>
      </c>
      <c r="C161" s="28">
        <v>145.9</v>
      </c>
      <c r="D161" s="28">
        <f t="shared" si="16"/>
        <v>84.247377295592429</v>
      </c>
      <c r="E161" s="31">
        <v>31223.1</v>
      </c>
      <c r="F161" s="31">
        <v>31894.372096565381</v>
      </c>
      <c r="G161" s="31">
        <v>30167.200000000001</v>
      </c>
      <c r="H161" s="24">
        <f t="shared" si="17"/>
        <v>671.27209656538253</v>
      </c>
    </row>
    <row r="162" spans="1:8" ht="24.9" customHeight="1" x14ac:dyDescent="0.3">
      <c r="A162" s="6" t="s">
        <v>98</v>
      </c>
      <c r="B162" s="28">
        <v>398.7</v>
      </c>
      <c r="C162" s="28">
        <v>374.6</v>
      </c>
      <c r="D162" s="28">
        <f t="shared" si="16"/>
        <v>135.96868617485885</v>
      </c>
      <c r="E162" s="31">
        <v>50346.6</v>
      </c>
      <c r="F162" s="31">
        <v>51475.025212078064</v>
      </c>
      <c r="G162" s="31">
        <v>49359.4</v>
      </c>
      <c r="H162" s="24">
        <f t="shared" si="17"/>
        <v>1128.4252120780657</v>
      </c>
    </row>
    <row r="163" spans="1:8" ht="24.9" customHeight="1" x14ac:dyDescent="0.3">
      <c r="A163" s="6" t="s">
        <v>99</v>
      </c>
      <c r="B163" s="28">
        <v>53.8</v>
      </c>
      <c r="C163" s="28">
        <v>48.4</v>
      </c>
      <c r="D163" s="28">
        <f t="shared" si="16"/>
        <v>117.28557844666365</v>
      </c>
      <c r="E163" s="31">
        <v>37572.199999999997</v>
      </c>
      <c r="F163" s="31">
        <v>44401.974288337922</v>
      </c>
      <c r="G163" s="31">
        <v>35422.400000000001</v>
      </c>
      <c r="H163" s="24">
        <f t="shared" si="17"/>
        <v>6829.7742883379251</v>
      </c>
    </row>
    <row r="164" spans="1:8" ht="24.9" customHeight="1" x14ac:dyDescent="0.3">
      <c r="A164" s="6" t="s">
        <v>100</v>
      </c>
      <c r="B164" s="28">
        <v>187.1</v>
      </c>
      <c r="C164" s="28">
        <v>246.9</v>
      </c>
      <c r="D164" s="28">
        <f t="shared" si="16"/>
        <v>82.182593369276972</v>
      </c>
      <c r="E164" s="31">
        <v>32139.7</v>
      </c>
      <c r="F164" s="31">
        <v>31112.686197740873</v>
      </c>
      <c r="G164" s="31">
        <v>31113</v>
      </c>
      <c r="H164" s="24">
        <f t="shared" si="17"/>
        <v>-1027.0138022591273</v>
      </c>
    </row>
    <row r="165" spans="1:8" ht="24.9" customHeight="1" x14ac:dyDescent="0.3">
      <c r="A165" s="6" t="s">
        <v>101</v>
      </c>
      <c r="B165" s="28">
        <v>150.80000000000001</v>
      </c>
      <c r="C165" s="28">
        <v>144.5</v>
      </c>
      <c r="D165" s="28">
        <f t="shared" si="16"/>
        <v>81.865236753810549</v>
      </c>
      <c r="E165" s="31">
        <v>30231.5</v>
      </c>
      <c r="F165" s="31">
        <v>30992.541330257594</v>
      </c>
      <c r="G165" s="31">
        <v>30231.5</v>
      </c>
      <c r="H165" s="24">
        <f t="shared" si="17"/>
        <v>761.04133025759438</v>
      </c>
    </row>
    <row r="166" spans="1:8" ht="24.9" customHeight="1" x14ac:dyDescent="0.3">
      <c r="A166" s="6" t="s">
        <v>102</v>
      </c>
      <c r="B166" s="28">
        <v>65.8</v>
      </c>
      <c r="C166" s="28">
        <v>66</v>
      </c>
      <c r="D166" s="28">
        <f t="shared" si="16"/>
        <v>78.387908172894171</v>
      </c>
      <c r="E166" s="31">
        <v>29213.4</v>
      </c>
      <c r="F166" s="31">
        <v>29676.094276094274</v>
      </c>
      <c r="G166" s="31">
        <v>29213.4</v>
      </c>
      <c r="H166" s="24">
        <f t="shared" si="17"/>
        <v>462.69427609427294</v>
      </c>
    </row>
    <row r="167" spans="1:8" ht="24.9" customHeight="1" x14ac:dyDescent="0.3">
      <c r="A167" s="6" t="s">
        <v>173</v>
      </c>
      <c r="B167" s="28">
        <v>31.2</v>
      </c>
      <c r="C167" s="28">
        <v>29.5</v>
      </c>
      <c r="D167" s="28">
        <f t="shared" si="16"/>
        <v>75.627040843178577</v>
      </c>
      <c r="E167" s="31">
        <v>29640.400000000001</v>
      </c>
      <c r="F167" s="31">
        <v>28630.885122410542</v>
      </c>
      <c r="G167" s="31">
        <v>28638.1</v>
      </c>
      <c r="H167" s="24">
        <f t="shared" si="17"/>
        <v>-1009.5148775894595</v>
      </c>
    </row>
    <row r="168" spans="1:8" ht="24.9" customHeight="1" x14ac:dyDescent="0.3">
      <c r="A168" s="6" t="s">
        <v>103</v>
      </c>
      <c r="B168" s="28">
        <v>99.7</v>
      </c>
      <c r="C168" s="28">
        <v>94.2</v>
      </c>
      <c r="D168" s="28">
        <f t="shared" si="16"/>
        <v>104.24441386369854</v>
      </c>
      <c r="E168" s="31">
        <v>40168.5</v>
      </c>
      <c r="F168" s="31">
        <v>39464.850200518995</v>
      </c>
      <c r="G168" s="31">
        <v>37870.199999999997</v>
      </c>
      <c r="H168" s="24">
        <f t="shared" si="17"/>
        <v>-703.64979948100518</v>
      </c>
    </row>
    <row r="169" spans="1:8" ht="24.9" customHeight="1" x14ac:dyDescent="0.3">
      <c r="A169" s="6" t="s">
        <v>188</v>
      </c>
      <c r="B169" s="28">
        <v>114.4</v>
      </c>
      <c r="C169" s="28">
        <v>106.6</v>
      </c>
      <c r="D169" s="28">
        <f t="shared" si="16"/>
        <v>100.13775735232939</v>
      </c>
      <c r="E169" s="31">
        <v>31085.9</v>
      </c>
      <c r="F169" s="31">
        <v>37910.152178444863</v>
      </c>
      <c r="G169" s="31">
        <v>30034.7</v>
      </c>
      <c r="H169" s="24">
        <f t="shared" si="17"/>
        <v>6824.2521784448618</v>
      </c>
    </row>
    <row r="170" spans="1:8" ht="24.9" customHeight="1" x14ac:dyDescent="0.3">
      <c r="A170" s="6" t="s">
        <v>60</v>
      </c>
      <c r="B170" s="28">
        <v>51.1</v>
      </c>
      <c r="C170" s="28">
        <v>47.9</v>
      </c>
      <c r="D170" s="28">
        <f t="shared" si="16"/>
        <v>85.349888035255219</v>
      </c>
      <c r="E170" s="31">
        <v>29078</v>
      </c>
      <c r="F170" s="31">
        <v>32311.760612386919</v>
      </c>
      <c r="G170" s="31">
        <v>27414.2</v>
      </c>
      <c r="H170" s="24">
        <f t="shared" si="17"/>
        <v>3233.7606123869191</v>
      </c>
    </row>
    <row r="171" spans="1:8" ht="24.9" customHeight="1" x14ac:dyDescent="0.3">
      <c r="A171" s="6" t="s">
        <v>61</v>
      </c>
      <c r="B171" s="28"/>
      <c r="C171" s="28"/>
      <c r="D171" s="28">
        <f t="shared" si="16"/>
        <v>0</v>
      </c>
      <c r="E171" s="31"/>
      <c r="F171" s="31"/>
      <c r="G171" s="31"/>
      <c r="H171" s="24">
        <f t="shared" si="17"/>
        <v>0</v>
      </c>
    </row>
    <row r="172" spans="1:8" ht="24.9" customHeight="1" x14ac:dyDescent="0.3">
      <c r="A172" s="6" t="s">
        <v>62</v>
      </c>
      <c r="B172" s="28">
        <v>92.3</v>
      </c>
      <c r="C172" s="28">
        <v>85.4</v>
      </c>
      <c r="D172" s="28">
        <f t="shared" si="16"/>
        <v>77.181467259489608</v>
      </c>
      <c r="E172" s="31">
        <v>28082.9</v>
      </c>
      <c r="F172" s="31">
        <v>29219.359875097576</v>
      </c>
      <c r="G172" s="31">
        <v>28082.9</v>
      </c>
      <c r="H172" s="24">
        <f t="shared" si="17"/>
        <v>1136.4598750975747</v>
      </c>
    </row>
    <row r="173" spans="1:8" ht="24.9" customHeight="1" x14ac:dyDescent="0.3">
      <c r="A173" s="6" t="s">
        <v>63</v>
      </c>
      <c r="B173" s="28">
        <v>39</v>
      </c>
      <c r="C173" s="28">
        <v>34.1</v>
      </c>
      <c r="D173" s="28">
        <f t="shared" si="16"/>
        <v>73.761770782386009</v>
      </c>
      <c r="E173" s="31">
        <v>29397.4</v>
      </c>
      <c r="F173" s="31">
        <v>27924.731182795695</v>
      </c>
      <c r="G173" s="31">
        <v>27715.4</v>
      </c>
      <c r="H173" s="24">
        <f t="shared" si="17"/>
        <v>-1472.6688172043068</v>
      </c>
    </row>
    <row r="174" spans="1:8" ht="24.9" customHeight="1" x14ac:dyDescent="0.3">
      <c r="A174" s="6" t="s">
        <v>64</v>
      </c>
      <c r="B174" s="28">
        <v>181.9</v>
      </c>
      <c r="C174" s="28">
        <v>165.7</v>
      </c>
      <c r="D174" s="28">
        <f t="shared" si="16"/>
        <v>85.632881464957705</v>
      </c>
      <c r="E174" s="31">
        <v>29766.032707774797</v>
      </c>
      <c r="F174" s="31">
        <v>32418.896265003688</v>
      </c>
      <c r="G174" s="31">
        <v>29766.032707774797</v>
      </c>
      <c r="H174" s="24">
        <f t="shared" si="17"/>
        <v>2652.8635572288913</v>
      </c>
    </row>
    <row r="175" spans="1:8" ht="24.9" customHeight="1" x14ac:dyDescent="0.3">
      <c r="A175" s="6" t="s">
        <v>65</v>
      </c>
      <c r="B175" s="28">
        <v>22.6</v>
      </c>
      <c r="C175" s="28">
        <v>25</v>
      </c>
      <c r="D175" s="28">
        <f t="shared" si="16"/>
        <v>82.9861294545113</v>
      </c>
      <c r="E175" s="31">
        <v>31097.200000000001</v>
      </c>
      <c r="F175" s="31">
        <v>31416.888888888891</v>
      </c>
      <c r="G175" s="31">
        <v>31097.200000000001</v>
      </c>
      <c r="H175" s="24">
        <f t="shared" si="17"/>
        <v>319.68888888888978</v>
      </c>
    </row>
    <row r="176" spans="1:8" ht="24.9" customHeight="1" x14ac:dyDescent="0.3">
      <c r="A176" s="6" t="s">
        <v>66</v>
      </c>
      <c r="B176" s="28">
        <v>16.2</v>
      </c>
      <c r="C176" s="28">
        <v>13.9</v>
      </c>
      <c r="D176" s="28">
        <f t="shared" si="16"/>
        <v>91.821518747810117</v>
      </c>
      <c r="E176" s="31">
        <v>32392.9</v>
      </c>
      <c r="F176" s="31">
        <v>34761.790567545955</v>
      </c>
      <c r="G176" s="31">
        <v>31449.4</v>
      </c>
      <c r="H176" s="24">
        <f t="shared" si="17"/>
        <v>2368.8905675459537</v>
      </c>
    </row>
    <row r="177" spans="1:8" ht="24.9" customHeight="1" x14ac:dyDescent="0.3">
      <c r="A177" s="6" t="s">
        <v>67</v>
      </c>
      <c r="B177" s="28">
        <v>16.100000000000001</v>
      </c>
      <c r="C177" s="28">
        <v>18.5</v>
      </c>
      <c r="D177" s="28">
        <f t="shared" si="16"/>
        <v>84.428027795347788</v>
      </c>
      <c r="E177" s="31">
        <v>31449.4</v>
      </c>
      <c r="F177" s="31">
        <v>31962.762762762763</v>
      </c>
      <c r="G177" s="31">
        <v>31449.4</v>
      </c>
      <c r="H177" s="24">
        <f t="shared" si="17"/>
        <v>513.36276276276112</v>
      </c>
    </row>
    <row r="178" spans="1:8" ht="24.9" customHeight="1" x14ac:dyDescent="0.3">
      <c r="A178" s="6" t="s">
        <v>68</v>
      </c>
      <c r="B178" s="28">
        <v>79.599999999999994</v>
      </c>
      <c r="C178" s="28">
        <v>78</v>
      </c>
      <c r="D178" s="28">
        <f t="shared" si="16"/>
        <v>103.56175776958703</v>
      </c>
      <c r="E178" s="31">
        <v>37746.699999999997</v>
      </c>
      <c r="F178" s="31">
        <v>39206.410256410258</v>
      </c>
      <c r="G178" s="31">
        <v>36647.300000000003</v>
      </c>
      <c r="H178" s="24">
        <f t="shared" si="17"/>
        <v>1459.7102564102606</v>
      </c>
    </row>
    <row r="179" spans="1:8" ht="24.9" customHeight="1" x14ac:dyDescent="0.3">
      <c r="A179" s="6" t="s">
        <v>69</v>
      </c>
      <c r="B179" s="28">
        <v>123.2</v>
      </c>
      <c r="C179" s="28">
        <v>126.7</v>
      </c>
      <c r="D179" s="28">
        <f t="shared" si="16"/>
        <v>104.8185030843111</v>
      </c>
      <c r="E179" s="31">
        <v>42008.800000000003</v>
      </c>
      <c r="F179" s="31">
        <v>39682.188897658503</v>
      </c>
      <c r="G179" s="31">
        <v>39605.199999999997</v>
      </c>
      <c r="H179" s="24">
        <f t="shared" si="17"/>
        <v>-2326.6111023414996</v>
      </c>
    </row>
    <row r="180" spans="1:8" ht="24.9" customHeight="1" x14ac:dyDescent="0.3">
      <c r="A180" s="6" t="s">
        <v>70</v>
      </c>
      <c r="B180" s="28">
        <v>66.599999999999994</v>
      </c>
      <c r="C180" s="28">
        <v>64</v>
      </c>
      <c r="D180" s="28">
        <f t="shared" si="16"/>
        <v>88.514243283380594</v>
      </c>
      <c r="E180" s="31">
        <v>30454.400000000001</v>
      </c>
      <c r="F180" s="31">
        <v>33509.722222222226</v>
      </c>
      <c r="G180" s="31">
        <v>30454.400000000001</v>
      </c>
      <c r="H180" s="24">
        <f t="shared" si="17"/>
        <v>3055.3222222222248</v>
      </c>
    </row>
    <row r="181" spans="1:8" ht="36.75" customHeight="1" x14ac:dyDescent="0.3">
      <c r="A181" s="6" t="s">
        <v>71</v>
      </c>
      <c r="B181" s="28">
        <v>257.59999999999997</v>
      </c>
      <c r="C181" s="28">
        <v>246.6</v>
      </c>
      <c r="D181" s="28">
        <f t="shared" si="16"/>
        <v>107.20317481631594</v>
      </c>
      <c r="E181" s="31">
        <v>37280.300000000003</v>
      </c>
      <c r="F181" s="31">
        <v>40584.97792196089</v>
      </c>
      <c r="G181" s="31">
        <v>35147.199999999997</v>
      </c>
      <c r="H181" s="24">
        <f t="shared" si="17"/>
        <v>3304.677921960887</v>
      </c>
    </row>
    <row r="182" spans="1:8" ht="24.9" customHeight="1" x14ac:dyDescent="0.3">
      <c r="A182" s="6" t="s">
        <v>72</v>
      </c>
      <c r="B182" s="28">
        <v>78.400000000000006</v>
      </c>
      <c r="C182" s="28">
        <v>83.5</v>
      </c>
      <c r="D182" s="28">
        <f t="shared" si="16"/>
        <v>85.341494094593855</v>
      </c>
      <c r="E182" s="31">
        <v>30213.200000000001</v>
      </c>
      <c r="F182" s="31">
        <v>32308.582834331341</v>
      </c>
      <c r="G182" s="31">
        <v>28484.5</v>
      </c>
      <c r="H182" s="24">
        <f t="shared" si="17"/>
        <v>2095.3828343313398</v>
      </c>
    </row>
    <row r="183" spans="1:8" ht="24.9" customHeight="1" x14ac:dyDescent="0.3">
      <c r="A183" s="6" t="s">
        <v>73</v>
      </c>
      <c r="B183" s="28">
        <v>19.8</v>
      </c>
      <c r="C183" s="28">
        <v>18.3</v>
      </c>
      <c r="D183" s="28">
        <f t="shared" si="16"/>
        <v>89.395508342409997</v>
      </c>
      <c r="E183" s="31">
        <v>35816</v>
      </c>
      <c r="F183" s="31">
        <v>33843.35154826958</v>
      </c>
      <c r="G183" s="31">
        <v>33766.699999999997</v>
      </c>
      <c r="H183" s="24">
        <f t="shared" si="17"/>
        <v>-1972.6484517304198</v>
      </c>
    </row>
    <row r="184" spans="1:8" ht="24.9" customHeight="1" x14ac:dyDescent="0.3">
      <c r="A184" s="6" t="s">
        <v>74</v>
      </c>
      <c r="B184" s="28">
        <v>262.2</v>
      </c>
      <c r="C184" s="28">
        <v>281.7</v>
      </c>
      <c r="D184" s="28">
        <f t="shared" si="16"/>
        <v>96.102695010637035</v>
      </c>
      <c r="E184" s="31">
        <v>38573.199999999997</v>
      </c>
      <c r="F184" s="31">
        <v>36382.558277126969</v>
      </c>
      <c r="G184" s="31">
        <v>36366.1</v>
      </c>
      <c r="H184" s="24">
        <f t="shared" si="17"/>
        <v>-2190.6417228730279</v>
      </c>
    </row>
    <row r="185" spans="1:8" ht="24.9" customHeight="1" x14ac:dyDescent="0.3">
      <c r="A185" s="6" t="s">
        <v>75</v>
      </c>
      <c r="B185" s="28">
        <v>78.7</v>
      </c>
      <c r="C185" s="28">
        <v>81</v>
      </c>
      <c r="D185" s="28">
        <f t="shared" si="16"/>
        <v>84.375655153787093</v>
      </c>
      <c r="E185" s="31">
        <v>33062.9</v>
      </c>
      <c r="F185" s="31">
        <v>31942.935528120717</v>
      </c>
      <c r="G185" s="31">
        <v>33062.9</v>
      </c>
      <c r="H185" s="24">
        <f t="shared" si="17"/>
        <v>-1119.9644718792842</v>
      </c>
    </row>
    <row r="186" spans="1:8" ht="24.9" customHeight="1" x14ac:dyDescent="0.3">
      <c r="A186" s="6" t="s">
        <v>76</v>
      </c>
      <c r="B186" s="28">
        <v>201</v>
      </c>
      <c r="C186" s="28">
        <v>200.1</v>
      </c>
      <c r="D186" s="28">
        <f t="shared" si="16"/>
        <v>105.9045438686143</v>
      </c>
      <c r="E186" s="31">
        <v>42556.2</v>
      </c>
      <c r="F186" s="31">
        <v>40093.342217780002</v>
      </c>
      <c r="G186" s="31">
        <v>40121.199999999997</v>
      </c>
      <c r="H186" s="24">
        <f t="shared" si="17"/>
        <v>-2462.857782219995</v>
      </c>
    </row>
    <row r="187" spans="1:8" ht="24.9" customHeight="1" x14ac:dyDescent="0.3">
      <c r="A187" s="6" t="s">
        <v>77</v>
      </c>
      <c r="B187" s="28">
        <v>219.6</v>
      </c>
      <c r="C187" s="28">
        <v>209.9</v>
      </c>
      <c r="D187" s="28">
        <f t="shared" si="16"/>
        <v>107.78879082316635</v>
      </c>
      <c r="E187" s="31">
        <v>39850.1</v>
      </c>
      <c r="F187" s="31">
        <v>40806.680429834312</v>
      </c>
      <c r="G187" s="31">
        <v>39850.1</v>
      </c>
      <c r="H187" s="24">
        <f t="shared" si="17"/>
        <v>956.58042983431369</v>
      </c>
    </row>
    <row r="188" spans="1:8" ht="24.9" customHeight="1" x14ac:dyDescent="0.3">
      <c r="A188" s="6" t="s">
        <v>78</v>
      </c>
      <c r="B188" s="28">
        <v>101.4</v>
      </c>
      <c r="C188" s="28">
        <v>99.6</v>
      </c>
      <c r="D188" s="28">
        <f t="shared" si="16"/>
        <v>103.49803131262318</v>
      </c>
      <c r="E188" s="31">
        <v>41546.6</v>
      </c>
      <c r="F188" s="31">
        <v>39182.284694332884</v>
      </c>
      <c r="G188" s="31">
        <v>39169.4</v>
      </c>
      <c r="H188" s="24">
        <f t="shared" si="17"/>
        <v>-2364.3153056671144</v>
      </c>
    </row>
    <row r="189" spans="1:8" ht="24.9" customHeight="1" x14ac:dyDescent="0.3">
      <c r="A189" s="6" t="s">
        <v>79</v>
      </c>
      <c r="B189" s="28">
        <v>20.2</v>
      </c>
      <c r="C189" s="28">
        <v>20.399999999999999</v>
      </c>
      <c r="D189" s="28">
        <f t="shared" si="16"/>
        <v>98.627067711230524</v>
      </c>
      <c r="E189" s="31">
        <v>34463.599999999999</v>
      </c>
      <c r="F189" s="31">
        <v>37338.23529411765</v>
      </c>
      <c r="G189" s="31">
        <v>34054.9</v>
      </c>
      <c r="H189" s="24">
        <f t="shared" si="17"/>
        <v>2874.6352941176519</v>
      </c>
    </row>
    <row r="190" spans="1:8" ht="24.9" customHeight="1" x14ac:dyDescent="0.3">
      <c r="A190" s="6" t="s">
        <v>80</v>
      </c>
      <c r="B190" s="28">
        <v>74.3</v>
      </c>
      <c r="C190" s="28">
        <v>69</v>
      </c>
      <c r="D190" s="28">
        <f t="shared" si="16"/>
        <v>96.299767186628145</v>
      </c>
      <c r="E190" s="31">
        <v>36450.5</v>
      </c>
      <c r="F190" s="31">
        <v>36457.165861513684</v>
      </c>
      <c r="G190" s="31">
        <v>36450.5</v>
      </c>
      <c r="H190" s="24">
        <f t="shared" si="17"/>
        <v>6.6658615136839217</v>
      </c>
    </row>
    <row r="191" spans="1:8" ht="24.9" customHeight="1" x14ac:dyDescent="0.3">
      <c r="A191" s="6" t="s">
        <v>81</v>
      </c>
      <c r="B191" s="28">
        <v>112.1</v>
      </c>
      <c r="C191" s="28">
        <v>111.6</v>
      </c>
      <c r="D191" s="28">
        <f t="shared" si="16"/>
        <v>104.13633759674454</v>
      </c>
      <c r="E191" s="31">
        <v>39798.699999999997</v>
      </c>
      <c r="F191" s="31">
        <v>39423.934687375549</v>
      </c>
      <c r="G191" s="31">
        <v>37864.199999999997</v>
      </c>
      <c r="H191" s="24">
        <f t="shared" si="17"/>
        <v>-374.76531262444769</v>
      </c>
    </row>
    <row r="192" spans="1:8" ht="24.9" customHeight="1" x14ac:dyDescent="0.3">
      <c r="A192" s="6" t="s">
        <v>82</v>
      </c>
      <c r="B192" s="28">
        <v>152.19999999999999</v>
      </c>
      <c r="C192" s="28">
        <v>161.9</v>
      </c>
      <c r="D192" s="28">
        <f t="shared" si="16"/>
        <v>104.2545053810975</v>
      </c>
      <c r="E192" s="31">
        <v>38258.199999999997</v>
      </c>
      <c r="F192" s="31">
        <v>39468.670647175895</v>
      </c>
      <c r="G192" s="31">
        <v>37844.1</v>
      </c>
      <c r="H192" s="24">
        <f t="shared" si="17"/>
        <v>1210.4706471758982</v>
      </c>
    </row>
    <row r="193" spans="1:8" ht="24.9" customHeight="1" x14ac:dyDescent="0.3">
      <c r="A193" s="6" t="s">
        <v>83</v>
      </c>
      <c r="B193" s="28">
        <v>348</v>
      </c>
      <c r="C193" s="28">
        <v>325.60000000000002</v>
      </c>
      <c r="D193" s="28">
        <f t="shared" si="16"/>
        <v>109.92807627600803</v>
      </c>
      <c r="E193" s="31">
        <v>36828</v>
      </c>
      <c r="F193" s="31">
        <v>41616.571116571118</v>
      </c>
      <c r="G193" s="31">
        <v>36828</v>
      </c>
      <c r="H193" s="24">
        <f t="shared" si="17"/>
        <v>4788.5711165711182</v>
      </c>
    </row>
    <row r="194" spans="1:8" ht="24.9" customHeight="1" x14ac:dyDescent="0.3">
      <c r="A194" s="6" t="s">
        <v>84</v>
      </c>
      <c r="B194" s="28">
        <v>2.7</v>
      </c>
      <c r="C194" s="28">
        <v>1.7</v>
      </c>
      <c r="D194" s="28">
        <f t="shared" si="16"/>
        <v>71.906128750124736</v>
      </c>
      <c r="E194" s="31">
        <v>26252.9</v>
      </c>
      <c r="F194" s="31">
        <v>27222.222222222223</v>
      </c>
      <c r="G194" s="31">
        <v>26252.9</v>
      </c>
      <c r="H194" s="24">
        <f t="shared" si="17"/>
        <v>969.32222222222117</v>
      </c>
    </row>
    <row r="195" spans="1:8" ht="24.9" customHeight="1" x14ac:dyDescent="0.3">
      <c r="A195" s="6" t="s">
        <v>85</v>
      </c>
      <c r="B195" s="28">
        <v>28.2</v>
      </c>
      <c r="C195" s="28">
        <v>28.2</v>
      </c>
      <c r="D195" s="28">
        <f t="shared" ref="D195" si="18">F195/$I$2*100</f>
        <v>90.95204214030106</v>
      </c>
      <c r="E195" s="31">
        <v>30245.200000000001</v>
      </c>
      <c r="F195" s="31">
        <v>34432.624113475176</v>
      </c>
      <c r="G195" s="31">
        <v>28514.6</v>
      </c>
      <c r="H195" s="24">
        <f t="shared" ref="H195" si="19">F195-E195</f>
        <v>4187.4241134751755</v>
      </c>
    </row>
    <row r="196" spans="1:8" ht="62.25" customHeight="1" x14ac:dyDescent="0.3">
      <c r="A196" s="2" t="s">
        <v>146</v>
      </c>
      <c r="B196" s="11">
        <f>SUM(B130:B195)</f>
        <v>7526.9000000000015</v>
      </c>
      <c r="C196" s="11">
        <f>SUM(C130:C195)</f>
        <v>7437.2999999999984</v>
      </c>
      <c r="D196" s="12">
        <f>F196/I2*100</f>
        <v>103.82138881502125</v>
      </c>
      <c r="E196" s="26">
        <f>(E130*B130+E131*B131+E132*B132+E133*B133+E134*B134+E135*B135+E136*B136+E137*B137+E138*B138+E139*B139+E140*B140+E141*B141+E142*B142+E144*B144+E145*B145+E146*B146+E147*B147+E149*B149+E150*B150+E151*B151+E152*B152+E153*B153+E154*B154+E155*B155+E156*B156+E157*B157+E158*B158+E159*B159+E160*B160+E161*B161+E162*B162+E163*B163+E164*B164+E165*B165+E166*B166+E167*B167+E168*B168+E169*B169+E170*B170+E172*B172+E173*B173+E174*B174+E175*B175+E176*B176+E177*B177+E178*B178+E179*B179+E180*B180+E181*B181+E182*B182+E183*B183+E184*B184+E185*B185+E186*B186+E187*B187+E188*B188+E189*B189+E190*B190+E191*B191+E192*B192+E193*B193+E194*B194+E195*B195)/B196</f>
        <v>37916.993765509345</v>
      </c>
      <c r="F196" s="11">
        <f>(F130*C130+F131*C131+F132*C132+F133*C133+F134*C134+F135*C135+F136*C136+F137*C137+F138*C138+F139*C139+F140*C140+F141*C141+F142*C142+F144*C144+F145*C145+F146*C146+F147*C147+F149*C149+F150*C150+F151*C151+F152*C152+F153*C153+F154*C154+F155*C155+F156*C156+F157*C157+F158*C158+F159*C159+F160*C160+F161*C161+F162*C162+F163*C163+F164*C164+F165*C165+F166*C166+F167*C167+F168*C168+F169*C169+F170*C170+F172*C172+F173*C173+F174*C174+F175*C175+F176*C176+F177*C177+F178*C178+F179*C179+F180*C180+F181*C181+F182*C182+F183*C183+F184*C184+F185*C185+F186*C186+F187*C187+F188*C188+F189*C189+F190*C190+F191*C191+F192*C192+F193*C193+F194*C194+F195*C195)/C196</f>
        <v>39304.701377590747</v>
      </c>
      <c r="G196" s="26">
        <v>36877.953925734677</v>
      </c>
      <c r="H196" s="35">
        <f>F196-E196</f>
        <v>1387.7076120814017</v>
      </c>
    </row>
    <row r="197" spans="1:8" s="8" customFormat="1" ht="24.9" customHeight="1" x14ac:dyDescent="0.3">
      <c r="A197" s="46" t="s">
        <v>38</v>
      </c>
      <c r="B197" s="47"/>
      <c r="C197" s="47"/>
      <c r="D197" s="47"/>
      <c r="E197" s="47"/>
      <c r="F197" s="47"/>
      <c r="G197" s="47"/>
      <c r="H197" s="53"/>
    </row>
    <row r="198" spans="1:8" s="8" customFormat="1" ht="24.9" customHeight="1" x14ac:dyDescent="0.3">
      <c r="A198" s="2" t="s">
        <v>39</v>
      </c>
      <c r="B198" s="12"/>
      <c r="C198" s="12"/>
      <c r="D198" s="12"/>
      <c r="E198" s="27"/>
      <c r="F198" s="27"/>
      <c r="G198" s="31"/>
      <c r="H198" s="31"/>
    </row>
    <row r="199" spans="1:8" s="8" customFormat="1" ht="24.9" customHeight="1" x14ac:dyDescent="0.3">
      <c r="A199" s="7" t="s">
        <v>122</v>
      </c>
      <c r="B199" s="28"/>
      <c r="C199" s="28">
        <v>2</v>
      </c>
      <c r="D199" s="28">
        <f>F199/I2*100</f>
        <v>82.369116170954612</v>
      </c>
      <c r="E199" s="31"/>
      <c r="F199" s="29">
        <v>31183.3</v>
      </c>
      <c r="G199" s="31"/>
      <c r="H199" s="29">
        <f>F199-E199</f>
        <v>31183.3</v>
      </c>
    </row>
    <row r="200" spans="1:8" s="9" customFormat="1" ht="24.9" customHeight="1" x14ac:dyDescent="0.3">
      <c r="A200" s="2" t="s">
        <v>21</v>
      </c>
      <c r="B200" s="12"/>
      <c r="C200" s="12">
        <f>C199</f>
        <v>2</v>
      </c>
      <c r="D200" s="12">
        <f>D199</f>
        <v>82.369116170954612</v>
      </c>
      <c r="E200" s="27"/>
      <c r="F200" s="10">
        <f>(F199*C199)/C200</f>
        <v>31183.3</v>
      </c>
      <c r="G200" s="27"/>
      <c r="H200" s="10">
        <f>F200-E200</f>
        <v>31183.3</v>
      </c>
    </row>
    <row r="201" spans="1:8" s="9" customFormat="1" ht="24.9" customHeight="1" x14ac:dyDescent="0.3">
      <c r="A201" s="2" t="s">
        <v>20</v>
      </c>
      <c r="B201" s="12"/>
      <c r="C201" s="12"/>
      <c r="D201" s="28"/>
      <c r="E201" s="27"/>
      <c r="F201" s="10"/>
      <c r="G201" s="31"/>
      <c r="H201" s="29"/>
    </row>
    <row r="202" spans="1:8" s="8" customFormat="1" ht="24.9" customHeight="1" x14ac:dyDescent="0.3">
      <c r="A202" s="7" t="s">
        <v>137</v>
      </c>
      <c r="B202" s="28"/>
      <c r="C202" s="28">
        <v>0.1</v>
      </c>
      <c r="D202" s="28">
        <f>F202/$I$2*100</f>
        <v>7.0439537218025245</v>
      </c>
      <c r="E202" s="31"/>
      <c r="F202" s="29">
        <v>2666.7</v>
      </c>
      <c r="G202" s="31"/>
      <c r="H202" s="29">
        <f>F202-E202</f>
        <v>2666.7</v>
      </c>
    </row>
    <row r="203" spans="1:8" s="8" customFormat="1" ht="24.9" customHeight="1" x14ac:dyDescent="0.3">
      <c r="A203" s="7" t="s">
        <v>138</v>
      </c>
      <c r="B203" s="28"/>
      <c r="C203" s="28">
        <v>1</v>
      </c>
      <c r="D203" s="28">
        <f>F203/$I$2*100</f>
        <v>58.170531987954988</v>
      </c>
      <c r="E203" s="31"/>
      <c r="F203" s="29">
        <v>22022.2</v>
      </c>
      <c r="G203" s="31"/>
      <c r="H203" s="29">
        <f t="shared" ref="H203:H204" si="20">F203-E203</f>
        <v>22022.2</v>
      </c>
    </row>
    <row r="204" spans="1:8" s="8" customFormat="1" ht="24.9" customHeight="1" x14ac:dyDescent="0.3">
      <c r="A204" s="2" t="s">
        <v>40</v>
      </c>
      <c r="B204" s="12"/>
      <c r="C204" s="12">
        <f>SUM(C202:C203)</f>
        <v>1.1000000000000001</v>
      </c>
      <c r="D204" s="12">
        <f>F204/I2*100</f>
        <v>53.522661236486577</v>
      </c>
      <c r="E204" s="27"/>
      <c r="F204" s="10">
        <f>(F202*C202+F203*C203)/C204</f>
        <v>20262.609090909089</v>
      </c>
      <c r="G204" s="27"/>
      <c r="H204" s="10">
        <f t="shared" si="20"/>
        <v>20262.609090909089</v>
      </c>
    </row>
    <row r="205" spans="1:8" s="9" customFormat="1" ht="24.9" customHeight="1" x14ac:dyDescent="0.3">
      <c r="A205" s="2" t="s">
        <v>41</v>
      </c>
      <c r="B205" s="28"/>
      <c r="C205" s="28"/>
      <c r="D205" s="28"/>
      <c r="E205" s="31"/>
      <c r="F205" s="29"/>
      <c r="G205" s="31"/>
      <c r="H205" s="29"/>
    </row>
    <row r="206" spans="1:8" s="8" customFormat="1" ht="24.9" customHeight="1" x14ac:dyDescent="0.3">
      <c r="A206" s="7" t="s">
        <v>139</v>
      </c>
      <c r="B206" s="28"/>
      <c r="C206" s="28">
        <v>1</v>
      </c>
      <c r="D206" s="28">
        <f>F206/$I$2*100</f>
        <v>60.254371599133606</v>
      </c>
      <c r="E206" s="31"/>
      <c r="F206" s="29">
        <v>22811.1</v>
      </c>
      <c r="G206" s="31"/>
      <c r="H206" s="29">
        <f>F206-E206</f>
        <v>22811.1</v>
      </c>
    </row>
    <row r="207" spans="1:8" s="8" customFormat="1" ht="24.9" customHeight="1" x14ac:dyDescent="0.3">
      <c r="A207" s="7" t="s">
        <v>140</v>
      </c>
      <c r="B207" s="28"/>
      <c r="C207" s="28">
        <v>1</v>
      </c>
      <c r="D207" s="28">
        <f t="shared" ref="D207:D208" si="21">F207/$I$2*100</f>
        <v>67.767975064715515</v>
      </c>
      <c r="E207" s="31"/>
      <c r="F207" s="29">
        <v>25655.599999999999</v>
      </c>
      <c r="G207" s="31"/>
      <c r="H207" s="29">
        <f t="shared" ref="H207:H209" si="22">F207-E207</f>
        <v>25655.599999999999</v>
      </c>
    </row>
    <row r="208" spans="1:8" s="8" customFormat="1" ht="24.9" customHeight="1" x14ac:dyDescent="0.3">
      <c r="A208" s="7" t="s">
        <v>194</v>
      </c>
      <c r="B208" s="28"/>
      <c r="C208" s="28">
        <v>0.4</v>
      </c>
      <c r="D208" s="28">
        <f t="shared" si="21"/>
        <v>67.723862855935351</v>
      </c>
      <c r="E208" s="31"/>
      <c r="F208" s="29">
        <v>25638.9</v>
      </c>
      <c r="G208" s="31"/>
      <c r="H208" s="29">
        <f t="shared" si="22"/>
        <v>25638.9</v>
      </c>
    </row>
    <row r="209" spans="1:8" s="8" customFormat="1" ht="24.9" customHeight="1" x14ac:dyDescent="0.3">
      <c r="A209" s="2" t="s">
        <v>21</v>
      </c>
      <c r="B209" s="12"/>
      <c r="C209" s="12">
        <f>SUM(C206:C208)</f>
        <v>2.4</v>
      </c>
      <c r="D209" s="12">
        <f>F209/I2*100</f>
        <v>64.629954919259688</v>
      </c>
      <c r="E209" s="27"/>
      <c r="F209" s="10">
        <f>(F206*C206+F207*C207+F208*C208)/C209</f>
        <v>24467.608333333334</v>
      </c>
      <c r="G209" s="27"/>
      <c r="H209" s="10">
        <f t="shared" si="22"/>
        <v>24467.608333333334</v>
      </c>
    </row>
    <row r="210" spans="1:8" s="8" customFormat="1" ht="24.9" customHeight="1" x14ac:dyDescent="0.3">
      <c r="A210" s="2" t="s">
        <v>213</v>
      </c>
      <c r="B210" s="12"/>
      <c r="C210" s="12"/>
      <c r="D210" s="12"/>
      <c r="E210" s="27"/>
      <c r="F210" s="10"/>
      <c r="G210" s="27"/>
      <c r="H210" s="10"/>
    </row>
    <row r="211" spans="1:8" s="8" customFormat="1" ht="24.9" customHeight="1" x14ac:dyDescent="0.3">
      <c r="A211" s="7" t="s">
        <v>214</v>
      </c>
      <c r="B211" s="12"/>
      <c r="C211" s="28">
        <v>0.1</v>
      </c>
      <c r="D211" s="28">
        <f>F211/I2*100</f>
        <v>20.838131966823394</v>
      </c>
      <c r="E211" s="31"/>
      <c r="F211" s="29">
        <v>7888.9</v>
      </c>
      <c r="G211" s="31"/>
      <c r="H211" s="29">
        <f>F211-E211</f>
        <v>7888.9</v>
      </c>
    </row>
    <row r="212" spans="1:8" s="8" customFormat="1" ht="24.9" customHeight="1" x14ac:dyDescent="0.3">
      <c r="A212" s="2" t="s">
        <v>21</v>
      </c>
      <c r="B212" s="12"/>
      <c r="C212" s="12">
        <v>0.1</v>
      </c>
      <c r="D212" s="12">
        <f>F212/I2*100</f>
        <v>20.838131966823394</v>
      </c>
      <c r="E212" s="27"/>
      <c r="F212" s="10">
        <f>F211*C211/C212</f>
        <v>7888.9</v>
      </c>
      <c r="G212" s="27"/>
      <c r="H212" s="10">
        <f>F212-E212</f>
        <v>7888.9</v>
      </c>
    </row>
    <row r="213" spans="1:8" s="8" customFormat="1" ht="24.9" customHeight="1" x14ac:dyDescent="0.3">
      <c r="A213" s="2" t="s">
        <v>42</v>
      </c>
      <c r="B213" s="28"/>
      <c r="C213" s="28"/>
      <c r="D213" s="28"/>
      <c r="E213" s="31"/>
      <c r="F213" s="29"/>
      <c r="G213" s="31"/>
      <c r="H213" s="29"/>
    </row>
    <row r="214" spans="1:8" s="8" customFormat="1" ht="24.9" customHeight="1" x14ac:dyDescent="0.3">
      <c r="A214" s="7" t="s">
        <v>196</v>
      </c>
      <c r="B214" s="28"/>
      <c r="C214" s="28">
        <v>0.5</v>
      </c>
      <c r="D214" s="28">
        <f>F214/I2*100</f>
        <v>54.355222145913672</v>
      </c>
      <c r="E214" s="31"/>
      <c r="F214" s="29">
        <v>20577.8</v>
      </c>
      <c r="G214" s="31"/>
      <c r="H214" s="29">
        <f>F214-E214</f>
        <v>20577.8</v>
      </c>
    </row>
    <row r="215" spans="1:8" s="9" customFormat="1" ht="24.9" customHeight="1" x14ac:dyDescent="0.3">
      <c r="A215" s="2" t="s">
        <v>21</v>
      </c>
      <c r="B215" s="12"/>
      <c r="C215" s="12">
        <f>C214</f>
        <v>0.5</v>
      </c>
      <c r="D215" s="12">
        <f t="shared" ref="D215" si="23">D214</f>
        <v>54.355222145913672</v>
      </c>
      <c r="E215" s="12"/>
      <c r="F215" s="10">
        <f>(F214*C214)/C215</f>
        <v>20577.8</v>
      </c>
      <c r="G215" s="12"/>
      <c r="H215" s="10">
        <f>F215-E215</f>
        <v>20577.8</v>
      </c>
    </row>
    <row r="216" spans="1:8" s="8" customFormat="1" ht="49.5" customHeight="1" x14ac:dyDescent="0.3">
      <c r="A216" s="7" t="s">
        <v>189</v>
      </c>
      <c r="B216" s="28"/>
      <c r="C216" s="28">
        <v>5.7</v>
      </c>
      <c r="D216" s="28">
        <f>F216/$I$2*100</f>
        <v>84.691214538538745</v>
      </c>
      <c r="E216" s="31"/>
      <c r="F216" s="29">
        <v>32062.400000000001</v>
      </c>
      <c r="G216" s="31"/>
      <c r="H216" s="29">
        <f>F216-E216</f>
        <v>32062.400000000001</v>
      </c>
    </row>
    <row r="217" spans="1:8" s="8" customFormat="1" ht="49.5" customHeight="1" x14ac:dyDescent="0.3">
      <c r="A217" s="7" t="s">
        <v>123</v>
      </c>
      <c r="B217" s="28"/>
      <c r="C217" s="28">
        <v>2.2999999999999998</v>
      </c>
      <c r="D217" s="28">
        <f t="shared" ref="D217:D240" si="24">F217/$I$2*100</f>
        <v>99.328807649638122</v>
      </c>
      <c r="E217" s="31"/>
      <c r="F217" s="29">
        <v>37603.9</v>
      </c>
      <c r="G217" s="31"/>
      <c r="H217" s="29">
        <f t="shared" ref="H217:H241" si="25">F217-E217</f>
        <v>37603.9</v>
      </c>
    </row>
    <row r="218" spans="1:8" s="8" customFormat="1" ht="49.5" customHeight="1" x14ac:dyDescent="0.3">
      <c r="A218" s="7" t="s">
        <v>124</v>
      </c>
      <c r="B218" s="28"/>
      <c r="C218" s="28">
        <v>3.5</v>
      </c>
      <c r="D218" s="28">
        <f t="shared" si="24"/>
        <v>79.193301283744518</v>
      </c>
      <c r="E218" s="31"/>
      <c r="F218" s="29">
        <v>29981</v>
      </c>
      <c r="G218" s="31"/>
      <c r="H218" s="29">
        <f t="shared" si="25"/>
        <v>29981</v>
      </c>
    </row>
    <row r="219" spans="1:8" s="8" customFormat="1" ht="49.5" customHeight="1" x14ac:dyDescent="0.3">
      <c r="A219" s="7" t="s">
        <v>217</v>
      </c>
      <c r="B219" s="28"/>
      <c r="C219" s="28">
        <v>0.2</v>
      </c>
      <c r="D219" s="28">
        <f t="shared" si="24"/>
        <v>32.724655290823598</v>
      </c>
      <c r="E219" s="31"/>
      <c r="F219" s="29">
        <v>12388.9</v>
      </c>
      <c r="G219" s="31"/>
      <c r="H219" s="29">
        <f t="shared" si="25"/>
        <v>12388.9</v>
      </c>
    </row>
    <row r="220" spans="1:8" s="8" customFormat="1" ht="49.5" customHeight="1" x14ac:dyDescent="0.3">
      <c r="A220" s="7" t="s">
        <v>125</v>
      </c>
      <c r="B220" s="28"/>
      <c r="C220" s="28">
        <v>0.5</v>
      </c>
      <c r="D220" s="28">
        <f t="shared" si="24"/>
        <v>17.374927360135242</v>
      </c>
      <c r="E220" s="31"/>
      <c r="F220" s="29">
        <v>6577.8</v>
      </c>
      <c r="G220" s="31"/>
      <c r="H220" s="29">
        <f t="shared" si="25"/>
        <v>6577.8</v>
      </c>
    </row>
    <row r="221" spans="1:8" s="8" customFormat="1" ht="49.5" customHeight="1" x14ac:dyDescent="0.3">
      <c r="A221" s="7" t="s">
        <v>126</v>
      </c>
      <c r="B221" s="28"/>
      <c r="C221" s="28">
        <v>1</v>
      </c>
      <c r="D221" s="28">
        <f t="shared" si="24"/>
        <v>115.02033916213219</v>
      </c>
      <c r="E221" s="31"/>
      <c r="F221" s="29">
        <v>43544.4</v>
      </c>
      <c r="G221" s="31"/>
      <c r="H221" s="29">
        <f t="shared" si="25"/>
        <v>43544.4</v>
      </c>
    </row>
    <row r="222" spans="1:8" s="8" customFormat="1" ht="49.5" customHeight="1" x14ac:dyDescent="0.3">
      <c r="A222" s="7" t="s">
        <v>190</v>
      </c>
      <c r="B222" s="28"/>
      <c r="C222" s="28">
        <v>1</v>
      </c>
      <c r="D222" s="28">
        <f t="shared" si="24"/>
        <v>106.65592477151462</v>
      </c>
      <c r="E222" s="31"/>
      <c r="F222" s="29">
        <v>40377.800000000003</v>
      </c>
      <c r="G222" s="31"/>
      <c r="H222" s="29">
        <f t="shared" si="25"/>
        <v>40377.800000000003</v>
      </c>
    </row>
    <row r="223" spans="1:8" s="8" customFormat="1" ht="49.5" customHeight="1" x14ac:dyDescent="0.3">
      <c r="A223" s="7" t="s">
        <v>191</v>
      </c>
      <c r="B223" s="28"/>
      <c r="C223" s="28">
        <v>1</v>
      </c>
      <c r="D223" s="28">
        <f t="shared" si="24"/>
        <v>74.488879497067998</v>
      </c>
      <c r="E223" s="31"/>
      <c r="F223" s="29">
        <v>28200</v>
      </c>
      <c r="G223" s="31"/>
      <c r="H223" s="29">
        <f t="shared" si="25"/>
        <v>28200</v>
      </c>
    </row>
    <row r="224" spans="1:8" s="8" customFormat="1" ht="49.5" customHeight="1" x14ac:dyDescent="0.3">
      <c r="A224" s="7" t="s">
        <v>127</v>
      </c>
      <c r="B224" s="28"/>
      <c r="C224" s="28">
        <v>1</v>
      </c>
      <c r="D224" s="28">
        <f t="shared" si="24"/>
        <v>87.960272597601559</v>
      </c>
      <c r="E224" s="31"/>
      <c r="F224" s="29">
        <v>33300</v>
      </c>
      <c r="G224" s="31"/>
      <c r="H224" s="29">
        <f t="shared" si="25"/>
        <v>33300</v>
      </c>
    </row>
    <row r="225" spans="1:8" s="8" customFormat="1" ht="49.5" customHeight="1" x14ac:dyDescent="0.3">
      <c r="A225" s="7" t="s">
        <v>128</v>
      </c>
      <c r="B225" s="28"/>
      <c r="C225" s="28">
        <v>3.2</v>
      </c>
      <c r="D225" s="28">
        <f t="shared" si="24"/>
        <v>76.345290295314058</v>
      </c>
      <c r="E225" s="31"/>
      <c r="F225" s="29">
        <v>28902.799999999999</v>
      </c>
      <c r="G225" s="31"/>
      <c r="H225" s="29">
        <f t="shared" si="25"/>
        <v>28902.799999999999</v>
      </c>
    </row>
    <row r="226" spans="1:8" s="8" customFormat="1" ht="49.5" customHeight="1" x14ac:dyDescent="0.3">
      <c r="A226" s="7" t="s">
        <v>166</v>
      </c>
      <c r="B226" s="28"/>
      <c r="C226" s="28">
        <v>3.8</v>
      </c>
      <c r="D226" s="28">
        <f t="shared" si="24"/>
        <v>76.092239420994247</v>
      </c>
      <c r="E226" s="31"/>
      <c r="F226" s="29">
        <v>28807</v>
      </c>
      <c r="G226" s="31"/>
      <c r="H226" s="29">
        <f t="shared" si="25"/>
        <v>28807</v>
      </c>
    </row>
    <row r="227" spans="1:8" s="8" customFormat="1" ht="49.5" customHeight="1" x14ac:dyDescent="0.3">
      <c r="A227" s="7" t="s">
        <v>167</v>
      </c>
      <c r="B227" s="28"/>
      <c r="C227" s="28">
        <v>1.3</v>
      </c>
      <c r="D227" s="28">
        <f t="shared" si="24"/>
        <v>123.60637117650167</v>
      </c>
      <c r="E227" s="31"/>
      <c r="F227" s="29">
        <v>46794.9</v>
      </c>
      <c r="G227" s="31"/>
      <c r="H227" s="29">
        <f t="shared" si="25"/>
        <v>46794.9</v>
      </c>
    </row>
    <row r="228" spans="1:8" s="8" customFormat="1" ht="49.5" customHeight="1" x14ac:dyDescent="0.3">
      <c r="A228" s="7" t="s">
        <v>129</v>
      </c>
      <c r="B228" s="28"/>
      <c r="C228" s="28">
        <v>0.7</v>
      </c>
      <c r="D228" s="28">
        <f t="shared" si="24"/>
        <v>148.13091024354165</v>
      </c>
      <c r="E228" s="31"/>
      <c r="F228" s="29">
        <v>56079.4</v>
      </c>
      <c r="G228" s="31"/>
      <c r="H228" s="29">
        <f t="shared" si="25"/>
        <v>56079.4</v>
      </c>
    </row>
    <row r="229" spans="1:8" s="8" customFormat="1" ht="49.5" customHeight="1" x14ac:dyDescent="0.3">
      <c r="A229" s="7" t="s">
        <v>130</v>
      </c>
      <c r="B229" s="28"/>
      <c r="C229" s="28">
        <v>2</v>
      </c>
      <c r="D229" s="28">
        <f t="shared" si="24"/>
        <v>87.62269533519995</v>
      </c>
      <c r="E229" s="31"/>
      <c r="F229" s="29">
        <v>33172.199999999997</v>
      </c>
      <c r="G229" s="31"/>
      <c r="H229" s="29">
        <f t="shared" si="25"/>
        <v>33172.199999999997</v>
      </c>
    </row>
    <row r="230" spans="1:8" s="8" customFormat="1" ht="49.5" customHeight="1" x14ac:dyDescent="0.3">
      <c r="A230" s="7" t="s">
        <v>168</v>
      </c>
      <c r="B230" s="28"/>
      <c r="C230" s="28">
        <v>2.5</v>
      </c>
      <c r="D230" s="28">
        <f t="shared" si="24"/>
        <v>96.653547466849801</v>
      </c>
      <c r="E230" s="31"/>
      <c r="F230" s="29">
        <v>36591.1</v>
      </c>
      <c r="G230" s="31"/>
      <c r="H230" s="29">
        <f t="shared" si="25"/>
        <v>36591.1</v>
      </c>
    </row>
    <row r="231" spans="1:8" s="8" customFormat="1" ht="49.5" customHeight="1" x14ac:dyDescent="0.3">
      <c r="A231" s="7" t="s">
        <v>169</v>
      </c>
      <c r="B231" s="28"/>
      <c r="C231" s="28">
        <v>1</v>
      </c>
      <c r="D231" s="28">
        <f t="shared" si="24"/>
        <v>76.191029637064815</v>
      </c>
      <c r="E231" s="31"/>
      <c r="F231" s="29">
        <v>28844.400000000001</v>
      </c>
      <c r="G231" s="31"/>
      <c r="H231" s="29">
        <f t="shared" si="25"/>
        <v>28844.400000000001</v>
      </c>
    </row>
    <row r="232" spans="1:8" s="8" customFormat="1" ht="49.5" customHeight="1" x14ac:dyDescent="0.3">
      <c r="A232" s="7" t="s">
        <v>170</v>
      </c>
      <c r="B232" s="28"/>
      <c r="C232" s="28">
        <v>0.8</v>
      </c>
      <c r="D232" s="28">
        <f t="shared" si="24"/>
        <v>85.406783242643556</v>
      </c>
      <c r="E232" s="31"/>
      <c r="F232" s="29">
        <v>32333.3</v>
      </c>
      <c r="G232" s="31"/>
      <c r="H232" s="29">
        <f t="shared" si="25"/>
        <v>32333.3</v>
      </c>
    </row>
    <row r="233" spans="1:8" s="8" customFormat="1" ht="49.5" customHeight="1" x14ac:dyDescent="0.3">
      <c r="A233" s="7" t="s">
        <v>131</v>
      </c>
      <c r="B233" s="28"/>
      <c r="C233" s="28">
        <v>1</v>
      </c>
      <c r="D233" s="28">
        <f t="shared" si="24"/>
        <v>77.013048761160121</v>
      </c>
      <c r="E233" s="31"/>
      <c r="F233" s="29">
        <v>29155.599999999999</v>
      </c>
      <c r="G233" s="31"/>
      <c r="H233" s="29">
        <f t="shared" si="25"/>
        <v>29155.599999999999</v>
      </c>
    </row>
    <row r="234" spans="1:8" s="8" customFormat="1" ht="49.5" customHeight="1" x14ac:dyDescent="0.3">
      <c r="A234" s="7" t="s">
        <v>132</v>
      </c>
      <c r="B234" s="28"/>
      <c r="C234" s="28">
        <v>0.4</v>
      </c>
      <c r="D234" s="28">
        <f t="shared" si="24"/>
        <v>97.220138411960477</v>
      </c>
      <c r="E234" s="31"/>
      <c r="F234" s="29">
        <v>36805.599999999999</v>
      </c>
      <c r="G234" s="31"/>
      <c r="H234" s="29">
        <f t="shared" si="25"/>
        <v>36805.599999999999</v>
      </c>
    </row>
    <row r="235" spans="1:8" s="8" customFormat="1" ht="49.5" customHeight="1" x14ac:dyDescent="0.3">
      <c r="A235" s="7" t="s">
        <v>133</v>
      </c>
      <c r="B235" s="28"/>
      <c r="C235" s="28">
        <v>1.9</v>
      </c>
      <c r="D235" s="28">
        <f t="shared" si="24"/>
        <v>84.047493264303455</v>
      </c>
      <c r="E235" s="31"/>
      <c r="F235" s="29">
        <v>31818.7</v>
      </c>
      <c r="G235" s="31"/>
      <c r="H235" s="29">
        <f t="shared" si="25"/>
        <v>31818.7</v>
      </c>
    </row>
    <row r="236" spans="1:8" s="8" customFormat="1" ht="49.5" customHeight="1" x14ac:dyDescent="0.3">
      <c r="A236" s="7" t="s">
        <v>134</v>
      </c>
      <c r="B236" s="28"/>
      <c r="C236" s="28">
        <v>2.6</v>
      </c>
      <c r="D236" s="28">
        <f t="shared" si="24"/>
        <v>79.34518463732897</v>
      </c>
      <c r="E236" s="31"/>
      <c r="F236" s="29">
        <v>30038.5</v>
      </c>
      <c r="G236" s="31"/>
      <c r="H236" s="29">
        <f t="shared" si="25"/>
        <v>30038.5</v>
      </c>
    </row>
    <row r="237" spans="1:8" s="8" customFormat="1" ht="49.5" customHeight="1" x14ac:dyDescent="0.3">
      <c r="A237" s="7" t="s">
        <v>215</v>
      </c>
      <c r="B237" s="28"/>
      <c r="C237" s="28">
        <v>0.3</v>
      </c>
      <c r="D237" s="28">
        <f t="shared" si="24"/>
        <v>89.711553700670933</v>
      </c>
      <c r="E237" s="31"/>
      <c r="F237" s="29">
        <v>33963</v>
      </c>
      <c r="G237" s="31"/>
      <c r="H237" s="29">
        <f t="shared" si="25"/>
        <v>33963</v>
      </c>
    </row>
    <row r="238" spans="1:8" s="8" customFormat="1" ht="25.5" customHeight="1" x14ac:dyDescent="0.3">
      <c r="A238" s="7" t="s">
        <v>192</v>
      </c>
      <c r="B238" s="28"/>
      <c r="C238" s="28">
        <v>1.8</v>
      </c>
      <c r="D238" s="28">
        <f t="shared" si="24"/>
        <v>55.274710761265787</v>
      </c>
      <c r="E238" s="31"/>
      <c r="F238" s="29">
        <v>20925.900000000001</v>
      </c>
      <c r="G238" s="31"/>
      <c r="H238" s="29">
        <f t="shared" si="25"/>
        <v>20925.900000000001</v>
      </c>
    </row>
    <row r="239" spans="1:8" s="8" customFormat="1" ht="25.5" customHeight="1" x14ac:dyDescent="0.3">
      <c r="A239" s="7" t="s">
        <v>193</v>
      </c>
      <c r="B239" s="28"/>
      <c r="C239" s="28">
        <v>1</v>
      </c>
      <c r="D239" s="28">
        <f t="shared" si="24"/>
        <v>84.144962755560243</v>
      </c>
      <c r="E239" s="31"/>
      <c r="F239" s="29">
        <v>31855.599999999999</v>
      </c>
      <c r="G239" s="31"/>
      <c r="H239" s="29">
        <f t="shared" si="25"/>
        <v>31855.599999999999</v>
      </c>
    </row>
    <row r="240" spans="1:8" s="8" customFormat="1" ht="25.5" customHeight="1" x14ac:dyDescent="0.3">
      <c r="A240" s="7" t="s">
        <v>171</v>
      </c>
      <c r="B240" s="28"/>
      <c r="C240" s="28">
        <v>2.9</v>
      </c>
      <c r="D240" s="28">
        <f t="shared" si="24"/>
        <v>81.318083364150255</v>
      </c>
      <c r="E240" s="31"/>
      <c r="F240" s="29">
        <v>30785.4</v>
      </c>
      <c r="G240" s="31"/>
      <c r="H240" s="29">
        <f t="shared" si="25"/>
        <v>30785.4</v>
      </c>
    </row>
    <row r="241" spans="1:8" s="8" customFormat="1" ht="20.399999999999999" customHeight="1" x14ac:dyDescent="0.3">
      <c r="A241" s="2" t="s">
        <v>21</v>
      </c>
      <c r="B241" s="28"/>
      <c r="C241" s="12">
        <f>SUM(C216:C240)</f>
        <v>43.399999999999991</v>
      </c>
      <c r="D241" s="12">
        <f>F241/I2*100</f>
        <v>84.682621915072914</v>
      </c>
      <c r="E241" s="27"/>
      <c r="F241" s="10">
        <f>(F218*C218+F220*C220+F221*C221+F222*C222+F223*C223+F224*C224+F225*C225+F226*C226+F227*C227+F228*C228+F229*C229+F230*C230+F231*C231+F232*C232+F233*C233+F234*C234+F235*C235+F236*C236+F237*C237+F238*C238+F239*C239+F240*C240+F216*C216+F217*C217+F219*C219)/C241</f>
        <v>32059.147004608301</v>
      </c>
      <c r="G241" s="27"/>
      <c r="H241" s="10">
        <f t="shared" si="25"/>
        <v>32059.147004608301</v>
      </c>
    </row>
    <row r="242" spans="1:8" s="9" customFormat="1" ht="24.9" customHeight="1" x14ac:dyDescent="0.3">
      <c r="A242" s="2" t="s">
        <v>135</v>
      </c>
      <c r="B242" s="12"/>
      <c r="C242" s="12"/>
      <c r="D242" s="12"/>
      <c r="E242" s="27"/>
      <c r="F242" s="10"/>
      <c r="G242" s="27"/>
      <c r="H242" s="10"/>
    </row>
    <row r="243" spans="1:8" s="9" customFormat="1" ht="34.5" customHeight="1" x14ac:dyDescent="0.3">
      <c r="A243" s="7" t="s">
        <v>141</v>
      </c>
      <c r="B243" s="28"/>
      <c r="C243" s="28">
        <v>1.5</v>
      </c>
      <c r="D243" s="28">
        <f>F243/I2*100</f>
        <v>124.06994558613769</v>
      </c>
      <c r="E243" s="31"/>
      <c r="F243" s="29">
        <v>46970.400000000001</v>
      </c>
      <c r="G243" s="31"/>
      <c r="H243" s="29">
        <f>F243-E243</f>
        <v>46970.400000000001</v>
      </c>
    </row>
    <row r="244" spans="1:8" s="9" customFormat="1" ht="24.9" customHeight="1" x14ac:dyDescent="0.3">
      <c r="A244" s="2" t="s">
        <v>21</v>
      </c>
      <c r="B244" s="12"/>
      <c r="C244" s="12">
        <f>SUM(C243)</f>
        <v>1.5</v>
      </c>
      <c r="D244" s="12">
        <f>F244/I2*100</f>
        <v>124.06994558613769</v>
      </c>
      <c r="E244" s="27"/>
      <c r="F244" s="10">
        <f>(F243*C243)/C244</f>
        <v>46970.400000000001</v>
      </c>
      <c r="G244" s="27"/>
      <c r="H244" s="29">
        <f>F244-E244</f>
        <v>46970.400000000001</v>
      </c>
    </row>
    <row r="245" spans="1:8" s="8" customFormat="1" ht="24.9" customHeight="1" x14ac:dyDescent="0.3">
      <c r="A245" s="2" t="s">
        <v>23</v>
      </c>
      <c r="B245" s="28"/>
      <c r="C245" s="28"/>
      <c r="D245" s="28"/>
      <c r="E245" s="31"/>
      <c r="F245" s="29"/>
      <c r="G245" s="31"/>
      <c r="H245" s="29"/>
    </row>
    <row r="246" spans="1:8" s="8" customFormat="1" ht="24.9" customHeight="1" x14ac:dyDescent="0.3">
      <c r="A246" s="7" t="s">
        <v>142</v>
      </c>
      <c r="B246" s="28"/>
      <c r="C246" s="28">
        <v>0.8</v>
      </c>
      <c r="D246" s="28">
        <f>F246/$I$2*100</f>
        <v>97.109989962491412</v>
      </c>
      <c r="E246" s="31"/>
      <c r="F246" s="29">
        <v>36763.9</v>
      </c>
      <c r="G246" s="31"/>
      <c r="H246" s="29">
        <f>F246-E246</f>
        <v>36763.9</v>
      </c>
    </row>
    <row r="247" spans="1:8" s="8" customFormat="1" ht="24.9" customHeight="1" x14ac:dyDescent="0.3">
      <c r="A247" s="7" t="s">
        <v>143</v>
      </c>
      <c r="B247" s="28"/>
      <c r="C247" s="28">
        <v>0.4</v>
      </c>
      <c r="D247" s="28">
        <f t="shared" ref="D247:D250" si="26">F247/$I$2*100</f>
        <v>100.81541550002642</v>
      </c>
      <c r="E247" s="31"/>
      <c r="F247" s="29">
        <v>38166.699999999997</v>
      </c>
      <c r="G247" s="31"/>
      <c r="H247" s="29">
        <f t="shared" ref="H247:H251" si="27">F247-E247</f>
        <v>38166.699999999997</v>
      </c>
    </row>
    <row r="248" spans="1:8" s="8" customFormat="1" ht="33.75" customHeight="1" x14ac:dyDescent="0.3">
      <c r="A248" s="7" t="s">
        <v>136</v>
      </c>
      <c r="B248" s="28"/>
      <c r="C248" s="28">
        <v>1</v>
      </c>
      <c r="D248" s="28">
        <f t="shared" si="26"/>
        <v>107.4483596597813</v>
      </c>
      <c r="E248" s="31"/>
      <c r="F248" s="29">
        <v>40677.800000000003</v>
      </c>
      <c r="G248" s="31"/>
      <c r="H248" s="29">
        <f t="shared" si="27"/>
        <v>40677.800000000003</v>
      </c>
    </row>
    <row r="249" spans="1:8" s="8" customFormat="1" ht="35.25" customHeight="1" x14ac:dyDescent="0.3">
      <c r="A249" s="7" t="s">
        <v>144</v>
      </c>
      <c r="B249" s="28"/>
      <c r="C249" s="28">
        <v>1</v>
      </c>
      <c r="D249" s="28">
        <f t="shared" si="26"/>
        <v>103.19272016482645</v>
      </c>
      <c r="E249" s="31"/>
      <c r="F249" s="29">
        <v>39066.699999999997</v>
      </c>
      <c r="G249" s="31"/>
      <c r="H249" s="29">
        <f t="shared" si="27"/>
        <v>39066.699999999997</v>
      </c>
    </row>
    <row r="250" spans="1:8" s="8" customFormat="1" ht="35.25" customHeight="1" x14ac:dyDescent="0.3">
      <c r="A250" s="7" t="s">
        <v>145</v>
      </c>
      <c r="B250" s="28"/>
      <c r="C250" s="28">
        <v>0.4</v>
      </c>
      <c r="D250" s="28">
        <f t="shared" si="26"/>
        <v>109.32669448993609</v>
      </c>
      <c r="E250" s="31"/>
      <c r="F250" s="29">
        <v>41388.9</v>
      </c>
      <c r="G250" s="31"/>
      <c r="H250" s="29">
        <f t="shared" si="27"/>
        <v>41388.9</v>
      </c>
    </row>
    <row r="251" spans="1:8" s="9" customFormat="1" ht="24.9" customHeight="1" x14ac:dyDescent="0.3">
      <c r="A251" s="2" t="s">
        <v>21</v>
      </c>
      <c r="B251" s="12"/>
      <c r="C251" s="12">
        <f>SUM(C246:C250)</f>
        <v>3.6</v>
      </c>
      <c r="D251" s="12">
        <f>F251/I2*100</f>
        <v>103.44053216405165</v>
      </c>
      <c r="E251" s="27"/>
      <c r="F251" s="10">
        <f>(F246*C246+F247*C247+F248*C248+F249*C249+F250*C250)/C251</f>
        <v>39160.51666666667</v>
      </c>
      <c r="G251" s="27"/>
      <c r="H251" s="10">
        <f t="shared" si="27"/>
        <v>39160.51666666667</v>
      </c>
    </row>
    <row r="252" spans="1:8" ht="67.5" customHeight="1" x14ac:dyDescent="0.3">
      <c r="A252" s="2" t="s">
        <v>147</v>
      </c>
      <c r="B252" s="12">
        <v>84.5</v>
      </c>
      <c r="C252" s="12">
        <f>C200+C204+C209+C215+C241+C244+C251+C212</f>
        <v>54.599999999999994</v>
      </c>
      <c r="D252" s="12">
        <f>F252/I2*100</f>
        <v>85.012877308825352</v>
      </c>
      <c r="E252" s="27">
        <v>34194</v>
      </c>
      <c r="F252" s="10">
        <f>(F200*C200+F204*C204+F209*C209+F212*C212+F215*C215+F241*C241+F244*C244+F251*C251)/C252</f>
        <v>32184.1750915751</v>
      </c>
      <c r="G252" s="27"/>
      <c r="H252" s="10">
        <f t="shared" ref="H252" si="28">F252-G252</f>
        <v>32184.1750915751</v>
      </c>
    </row>
    <row r="253" spans="1:8" ht="24.9" customHeight="1" x14ac:dyDescent="0.3">
      <c r="A253" s="46" t="s">
        <v>158</v>
      </c>
      <c r="B253" s="47"/>
      <c r="C253" s="47"/>
      <c r="D253" s="47"/>
      <c r="E253" s="47"/>
      <c r="F253" s="47"/>
      <c r="G253" s="47"/>
      <c r="H253" s="53"/>
    </row>
    <row r="254" spans="1:8" s="1" customFormat="1" ht="24.9" customHeight="1" x14ac:dyDescent="0.3">
      <c r="A254" s="2" t="s">
        <v>51</v>
      </c>
      <c r="B254" s="12">
        <f>B255</f>
        <v>1</v>
      </c>
      <c r="C254" s="12">
        <f>C255</f>
        <v>1</v>
      </c>
      <c r="D254" s="12">
        <f>F254/I2*100</f>
        <v>108.97458925458292</v>
      </c>
      <c r="E254" s="10">
        <f>E255*B255/B254</f>
        <v>41249.4</v>
      </c>
      <c r="F254" s="10">
        <f>F255*C255/C254</f>
        <v>41255.599999999999</v>
      </c>
      <c r="G254" s="10">
        <v>41249.4</v>
      </c>
      <c r="H254" s="10">
        <f>H255</f>
        <v>6.1999999999970896</v>
      </c>
    </row>
    <row r="255" spans="1:8" ht="41.25" customHeight="1" x14ac:dyDescent="0.3">
      <c r="A255" s="7" t="s">
        <v>185</v>
      </c>
      <c r="B255" s="28">
        <v>1</v>
      </c>
      <c r="C255" s="28">
        <v>1</v>
      </c>
      <c r="D255" s="28">
        <f>F255/I2*100</f>
        <v>108.97458925458292</v>
      </c>
      <c r="E255" s="29">
        <v>41249.4</v>
      </c>
      <c r="F255" s="29">
        <v>41255.599999999999</v>
      </c>
      <c r="G255" s="29">
        <v>41249.4</v>
      </c>
      <c r="H255" s="29">
        <f>F255-E255</f>
        <v>6.1999999999970896</v>
      </c>
    </row>
    <row r="256" spans="1:8" s="1" customFormat="1" ht="30" customHeight="1" x14ac:dyDescent="0.3">
      <c r="A256" s="2" t="s">
        <v>159</v>
      </c>
      <c r="B256" s="12">
        <f>B257+B258+B259+B260+B261</f>
        <v>18.5</v>
      </c>
      <c r="C256" s="12">
        <f>C257+C258+C259+C261+C260</f>
        <v>18.5</v>
      </c>
      <c r="D256" s="12">
        <f>F256/I2*100</f>
        <v>96.005954446178464</v>
      </c>
      <c r="E256" s="10">
        <f>(E257*B257+E258*B258+E259*B259+E260*B260+E261*B261)/B256</f>
        <v>36288</v>
      </c>
      <c r="F256" s="10">
        <f>(F257*C257+F258*C258+F259*C259+F260*C260+F261*C261)/C256</f>
        <v>36345.934234234242</v>
      </c>
      <c r="G256" s="10">
        <f>(G257*B257+G258*B258+G259*B259+G260*B260+G261*B261)/B256</f>
        <v>36346.099999999991</v>
      </c>
      <c r="H256" s="10">
        <f>F256-E256</f>
        <v>57.934234234242467</v>
      </c>
    </row>
    <row r="257" spans="1:8" s="1" customFormat="1" ht="24.9" customHeight="1" x14ac:dyDescent="0.3">
      <c r="A257" s="7" t="s">
        <v>174</v>
      </c>
      <c r="B257" s="28">
        <v>7</v>
      </c>
      <c r="C257" s="28">
        <v>7</v>
      </c>
      <c r="D257" s="28">
        <f>F257/$I$2*100</f>
        <v>96.006128163135926</v>
      </c>
      <c r="E257" s="29">
        <v>36288</v>
      </c>
      <c r="F257" s="29">
        <v>36346</v>
      </c>
      <c r="G257" s="29">
        <v>36346.1</v>
      </c>
      <c r="H257" s="29">
        <f>F257-E257</f>
        <v>58</v>
      </c>
    </row>
    <row r="258" spans="1:8" ht="24.9" customHeight="1" x14ac:dyDescent="0.3">
      <c r="A258" s="7" t="s">
        <v>175</v>
      </c>
      <c r="B258" s="28">
        <v>4.5</v>
      </c>
      <c r="C258" s="28">
        <v>4.5</v>
      </c>
      <c r="D258" s="28">
        <f t="shared" ref="D258:D261" si="29">F258/$I$2*100</f>
        <v>96.005335728247658</v>
      </c>
      <c r="E258" s="36">
        <v>36288</v>
      </c>
      <c r="F258" s="36">
        <v>36345.699999999997</v>
      </c>
      <c r="G258" s="29">
        <v>36346.1</v>
      </c>
      <c r="H258" s="29">
        <f t="shared" ref="H258:H261" si="30">F258-E258</f>
        <v>57.69999999999709</v>
      </c>
    </row>
    <row r="259" spans="1:8" ht="24.9" customHeight="1" x14ac:dyDescent="0.3">
      <c r="A259" s="7" t="s">
        <v>176</v>
      </c>
      <c r="B259" s="28">
        <v>3</v>
      </c>
      <c r="C259" s="28">
        <v>3</v>
      </c>
      <c r="D259" s="28">
        <f t="shared" si="29"/>
        <v>96.002019241493059</v>
      </c>
      <c r="E259" s="36">
        <v>36288</v>
      </c>
      <c r="F259" s="36">
        <v>36344.444444444445</v>
      </c>
      <c r="G259" s="29">
        <v>36346.1</v>
      </c>
      <c r="H259" s="29">
        <f t="shared" si="30"/>
        <v>56.444444444445253</v>
      </c>
    </row>
    <row r="260" spans="1:8" ht="24.9" customHeight="1" x14ac:dyDescent="0.3">
      <c r="A260" s="7" t="s">
        <v>177</v>
      </c>
      <c r="B260" s="28">
        <v>2</v>
      </c>
      <c r="C260" s="28">
        <v>2</v>
      </c>
      <c r="D260" s="28">
        <f t="shared" si="29"/>
        <v>96.001901843731844</v>
      </c>
      <c r="E260" s="36">
        <v>36288</v>
      </c>
      <c r="F260" s="36">
        <v>36344.400000000001</v>
      </c>
      <c r="G260" s="29">
        <v>36346.1</v>
      </c>
      <c r="H260" s="29">
        <f t="shared" si="30"/>
        <v>56.400000000001455</v>
      </c>
    </row>
    <row r="261" spans="1:8" ht="24.9" customHeight="1" x14ac:dyDescent="0.3">
      <c r="A261" s="7" t="s">
        <v>178</v>
      </c>
      <c r="B261" s="28">
        <v>2</v>
      </c>
      <c r="C261" s="28">
        <v>2</v>
      </c>
      <c r="D261" s="28">
        <f t="shared" si="29"/>
        <v>96.016693961646155</v>
      </c>
      <c r="E261" s="36">
        <v>36288</v>
      </c>
      <c r="F261" s="36">
        <v>36350</v>
      </c>
      <c r="G261" s="29">
        <v>36346.1</v>
      </c>
      <c r="H261" s="29">
        <f t="shared" si="30"/>
        <v>62</v>
      </c>
    </row>
    <row r="262" spans="1:8" s="1" customFormat="1" ht="24.9" customHeight="1" x14ac:dyDescent="0.3">
      <c r="A262" s="2" t="s">
        <v>160</v>
      </c>
      <c r="B262" s="12">
        <f>B263+B264+B265+B266+B267</f>
        <v>18.5</v>
      </c>
      <c r="C262" s="12">
        <f>C263+C264+C265+C266+C267</f>
        <v>18.5</v>
      </c>
      <c r="D262" s="12">
        <f>F262/I2*100</f>
        <v>89.94103856088114</v>
      </c>
      <c r="E262" s="11">
        <f>(E263*B263+E264*B264+E265*B265+E266*B266+E267*B267)/B262</f>
        <v>31718.700000000004</v>
      </c>
      <c r="F262" s="11">
        <f>(F263*C263+F264*C264+F265*C265+F266*C266+F267*C267)/C262</f>
        <v>34049.87837837838</v>
      </c>
      <c r="G262" s="11">
        <v>31718.700000000004</v>
      </c>
      <c r="H262" s="10">
        <f>F262-E262</f>
        <v>2331.1783783783758</v>
      </c>
    </row>
    <row r="263" spans="1:8" s="1" customFormat="1" ht="24.9" customHeight="1" x14ac:dyDescent="0.3">
      <c r="A263" s="7" t="s">
        <v>184</v>
      </c>
      <c r="B263" s="28">
        <v>3</v>
      </c>
      <c r="C263" s="28">
        <v>3</v>
      </c>
      <c r="D263" s="28">
        <f>F263/$I$2*100</f>
        <v>81.082730202335043</v>
      </c>
      <c r="E263" s="36">
        <v>31718.7</v>
      </c>
      <c r="F263" s="36">
        <v>30696.3</v>
      </c>
      <c r="G263" s="36">
        <v>31718.7</v>
      </c>
      <c r="H263" s="29">
        <f>F263-E263</f>
        <v>-1022.4000000000015</v>
      </c>
    </row>
    <row r="264" spans="1:8" ht="24.9" customHeight="1" x14ac:dyDescent="0.3">
      <c r="A264" s="7" t="s">
        <v>186</v>
      </c>
      <c r="B264" s="28">
        <v>1</v>
      </c>
      <c r="C264" s="28">
        <v>1</v>
      </c>
      <c r="D264" s="28">
        <f t="shared" ref="D264:D267" si="31">F264/$I$2*100</f>
        <v>75.457499075492635</v>
      </c>
      <c r="E264" s="36">
        <v>31718.7</v>
      </c>
      <c r="F264" s="36">
        <v>28566.7</v>
      </c>
      <c r="G264" s="36">
        <v>31718.7</v>
      </c>
      <c r="H264" s="29">
        <f t="shared" ref="H264:H267" si="32">F264-E264</f>
        <v>-3152</v>
      </c>
    </row>
    <row r="265" spans="1:8" ht="24.9" customHeight="1" x14ac:dyDescent="0.3">
      <c r="A265" s="7" t="s">
        <v>164</v>
      </c>
      <c r="B265" s="28">
        <v>2</v>
      </c>
      <c r="C265" s="28">
        <v>2</v>
      </c>
      <c r="D265" s="28">
        <f t="shared" si="31"/>
        <v>82.457340588514981</v>
      </c>
      <c r="E265" s="36">
        <v>31718.7</v>
      </c>
      <c r="F265" s="36">
        <v>31216.7</v>
      </c>
      <c r="G265" s="36">
        <v>31718.7</v>
      </c>
      <c r="H265" s="29">
        <f t="shared" si="32"/>
        <v>-502</v>
      </c>
    </row>
    <row r="266" spans="1:8" ht="24.9" customHeight="1" x14ac:dyDescent="0.3">
      <c r="A266" s="7" t="s">
        <v>161</v>
      </c>
      <c r="B266" s="28">
        <v>2</v>
      </c>
      <c r="C266" s="28">
        <v>2</v>
      </c>
      <c r="D266" s="28">
        <f t="shared" si="31"/>
        <v>89.280997411379374</v>
      </c>
      <c r="E266" s="36">
        <v>31718.7</v>
      </c>
      <c r="F266" s="36">
        <v>33800</v>
      </c>
      <c r="G266" s="36">
        <v>31718.7</v>
      </c>
      <c r="H266" s="29">
        <f t="shared" si="32"/>
        <v>2081.2999999999993</v>
      </c>
    </row>
    <row r="267" spans="1:8" ht="38.25" customHeight="1" x14ac:dyDescent="0.3">
      <c r="A267" s="7" t="s">
        <v>182</v>
      </c>
      <c r="B267" s="28">
        <v>10.5</v>
      </c>
      <c r="C267" s="28">
        <v>10.5</v>
      </c>
      <c r="D267" s="28">
        <f t="shared" si="31"/>
        <v>95.402556923239473</v>
      </c>
      <c r="E267" s="36">
        <v>31718.7</v>
      </c>
      <c r="F267" s="36">
        <v>36117.5</v>
      </c>
      <c r="G267" s="36">
        <v>31718.7</v>
      </c>
      <c r="H267" s="29">
        <f t="shared" si="32"/>
        <v>4398.7999999999993</v>
      </c>
    </row>
    <row r="268" spans="1:8" ht="65.25" customHeight="1" x14ac:dyDescent="0.3">
      <c r="A268" s="2" t="s">
        <v>148</v>
      </c>
      <c r="B268" s="34">
        <f>B254+B256+B262</f>
        <v>38</v>
      </c>
      <c r="C268" s="34">
        <f>C254+C256+C262</f>
        <v>38</v>
      </c>
      <c r="D268" s="12">
        <f>F268/I2*100</f>
        <v>93.3945778917154</v>
      </c>
      <c r="E268" s="11">
        <f>(E254*B254+E256*B256+E262*B262)/B268</f>
        <v>34194.035526315791</v>
      </c>
      <c r="F268" s="11">
        <f>(F254*C254+F256*C256+F262*C262)/C268</f>
        <v>35357.319298245617</v>
      </c>
      <c r="G268" s="11">
        <f>(G254*B254+G256*B256+G262*B262)/B268</f>
        <v>34222.321052631574</v>
      </c>
      <c r="H268" s="10">
        <f>F268-E268</f>
        <v>1163.2837719298259</v>
      </c>
    </row>
    <row r="269" spans="1:8" ht="24.9" customHeight="1" x14ac:dyDescent="0.3">
      <c r="A269" s="46" t="s">
        <v>24</v>
      </c>
      <c r="B269" s="47"/>
      <c r="C269" s="47"/>
      <c r="D269" s="47"/>
      <c r="E269" s="47"/>
      <c r="F269" s="47"/>
      <c r="G269" s="47"/>
      <c r="H269" s="53"/>
    </row>
    <row r="270" spans="1:8" ht="24.9" customHeight="1" x14ac:dyDescent="0.3">
      <c r="A270" s="7" t="s">
        <v>197</v>
      </c>
      <c r="B270" s="28">
        <v>25.8</v>
      </c>
      <c r="C270" s="33">
        <v>25.6</v>
      </c>
      <c r="D270" s="28">
        <f>F270/$I$2*100</f>
        <v>91.6292461302763</v>
      </c>
      <c r="E270" s="32">
        <v>34689</v>
      </c>
      <c r="F270" s="32">
        <v>34689</v>
      </c>
      <c r="G270" s="32">
        <f>E270</f>
        <v>34689</v>
      </c>
      <c r="H270" s="31">
        <f>F270-E270</f>
        <v>0</v>
      </c>
    </row>
    <row r="271" spans="1:8" ht="24.9" customHeight="1" x14ac:dyDescent="0.3">
      <c r="A271" s="7" t="s">
        <v>198</v>
      </c>
      <c r="B271" s="28">
        <v>12</v>
      </c>
      <c r="C271" s="33">
        <v>12</v>
      </c>
      <c r="D271" s="28">
        <f t="shared" ref="D271:D282" si="33">F271/$I$2*100</f>
        <v>91.628952635873233</v>
      </c>
      <c r="E271" s="32">
        <v>34689</v>
      </c>
      <c r="F271" s="32">
        <v>34688.888888888891</v>
      </c>
      <c r="G271" s="32">
        <f t="shared" ref="G271:G282" si="34">E271</f>
        <v>34689</v>
      </c>
      <c r="H271" s="31">
        <f t="shared" ref="H271:H283" si="35">F271-E271</f>
        <v>-0.11111111110949423</v>
      </c>
    </row>
    <row r="272" spans="1:8" ht="24.9" customHeight="1" x14ac:dyDescent="0.3">
      <c r="A272" s="7" t="s">
        <v>199</v>
      </c>
      <c r="B272" s="28">
        <v>1</v>
      </c>
      <c r="C272" s="33">
        <v>1</v>
      </c>
      <c r="D272" s="28">
        <f t="shared" si="33"/>
        <v>105.74603342314262</v>
      </c>
      <c r="E272" s="32">
        <v>40028</v>
      </c>
      <c r="F272" s="32">
        <v>40033.333333333328</v>
      </c>
      <c r="G272" s="32">
        <f t="shared" si="34"/>
        <v>40028</v>
      </c>
      <c r="H272" s="31">
        <f t="shared" si="35"/>
        <v>5.3333333333284827</v>
      </c>
    </row>
    <row r="273" spans="1:8" ht="24.9" customHeight="1" x14ac:dyDescent="0.3">
      <c r="A273" s="7" t="s">
        <v>200</v>
      </c>
      <c r="B273" s="28">
        <v>27</v>
      </c>
      <c r="C273" s="33">
        <v>27</v>
      </c>
      <c r="D273" s="28">
        <f t="shared" si="33"/>
        <v>91.628952635873233</v>
      </c>
      <c r="E273" s="32">
        <v>34689</v>
      </c>
      <c r="F273" s="32">
        <v>34688.888888888891</v>
      </c>
      <c r="G273" s="32">
        <f t="shared" si="34"/>
        <v>34689</v>
      </c>
      <c r="H273" s="31">
        <f t="shared" si="35"/>
        <v>-0.11111111110949423</v>
      </c>
    </row>
    <row r="274" spans="1:8" ht="24.9" customHeight="1" x14ac:dyDescent="0.3">
      <c r="A274" s="7" t="s">
        <v>201</v>
      </c>
      <c r="B274" s="28">
        <v>11</v>
      </c>
      <c r="C274" s="33">
        <v>10.8</v>
      </c>
      <c r="D274" s="28">
        <f t="shared" si="33"/>
        <v>105.29610650324899</v>
      </c>
      <c r="E274" s="32">
        <v>40028</v>
      </c>
      <c r="F274" s="32">
        <v>39863</v>
      </c>
      <c r="G274" s="32">
        <f t="shared" si="34"/>
        <v>40028</v>
      </c>
      <c r="H274" s="31">
        <f t="shared" si="35"/>
        <v>-165</v>
      </c>
    </row>
    <row r="275" spans="1:8" ht="24.9" customHeight="1" x14ac:dyDescent="0.3">
      <c r="A275" s="7" t="s">
        <v>202</v>
      </c>
      <c r="B275" s="28">
        <v>1.5</v>
      </c>
      <c r="C275" s="33">
        <v>1.5</v>
      </c>
      <c r="D275" s="28">
        <f t="shared" si="33"/>
        <v>155.06630038565166</v>
      </c>
      <c r="E275" s="32">
        <v>58705</v>
      </c>
      <c r="F275" s="32">
        <v>58705</v>
      </c>
      <c r="G275" s="32">
        <f t="shared" si="34"/>
        <v>58705</v>
      </c>
      <c r="H275" s="31">
        <f t="shared" si="35"/>
        <v>0</v>
      </c>
    </row>
    <row r="276" spans="1:8" ht="24.9" customHeight="1" x14ac:dyDescent="0.3">
      <c r="A276" s="7" t="s">
        <v>203</v>
      </c>
      <c r="B276" s="28">
        <v>7</v>
      </c>
      <c r="C276" s="33">
        <v>7</v>
      </c>
      <c r="D276" s="28">
        <f t="shared" si="33"/>
        <v>140.96888372338739</v>
      </c>
      <c r="E276" s="32">
        <v>53368</v>
      </c>
      <c r="F276" s="32">
        <v>53368</v>
      </c>
      <c r="G276" s="32">
        <f t="shared" si="34"/>
        <v>53368</v>
      </c>
      <c r="H276" s="31">
        <f t="shared" si="35"/>
        <v>0</v>
      </c>
    </row>
    <row r="277" spans="1:8" ht="24.9" customHeight="1" x14ac:dyDescent="0.3">
      <c r="A277" s="7" t="s">
        <v>204</v>
      </c>
      <c r="B277" s="28">
        <v>9</v>
      </c>
      <c r="C277" s="33">
        <v>8.9</v>
      </c>
      <c r="D277" s="28">
        <f t="shared" si="33"/>
        <v>91.6292461302763</v>
      </c>
      <c r="E277" s="32">
        <v>34689</v>
      </c>
      <c r="F277" s="32">
        <v>34689</v>
      </c>
      <c r="G277" s="32">
        <f t="shared" si="34"/>
        <v>34689</v>
      </c>
      <c r="H277" s="31">
        <f t="shared" si="35"/>
        <v>0</v>
      </c>
    </row>
    <row r="278" spans="1:8" ht="24.9" customHeight="1" x14ac:dyDescent="0.3">
      <c r="A278" s="7" t="s">
        <v>205</v>
      </c>
      <c r="B278" s="28">
        <v>2</v>
      </c>
      <c r="C278" s="33">
        <v>2</v>
      </c>
      <c r="D278" s="28">
        <f t="shared" si="33"/>
        <v>140.96624227375983</v>
      </c>
      <c r="E278" s="32">
        <v>53368</v>
      </c>
      <c r="F278" s="32">
        <v>53367</v>
      </c>
      <c r="G278" s="32">
        <f t="shared" si="34"/>
        <v>53368</v>
      </c>
      <c r="H278" s="31">
        <f t="shared" si="35"/>
        <v>-1</v>
      </c>
    </row>
    <row r="279" spans="1:8" ht="24.9" customHeight="1" x14ac:dyDescent="0.3">
      <c r="A279" s="7" t="s">
        <v>206</v>
      </c>
      <c r="B279" s="28">
        <v>5.7</v>
      </c>
      <c r="C279" s="33">
        <v>5.5</v>
      </c>
      <c r="D279" s="28">
        <f t="shared" si="33"/>
        <v>91.95942733372074</v>
      </c>
      <c r="E279" s="32">
        <v>34689</v>
      </c>
      <c r="F279" s="32">
        <v>34814</v>
      </c>
      <c r="G279" s="32">
        <f t="shared" si="34"/>
        <v>34689</v>
      </c>
      <c r="H279" s="31">
        <f t="shared" si="35"/>
        <v>125</v>
      </c>
    </row>
    <row r="280" spans="1:8" ht="24.9" customHeight="1" x14ac:dyDescent="0.3">
      <c r="A280" s="7" t="s">
        <v>207</v>
      </c>
      <c r="B280" s="28">
        <v>5</v>
      </c>
      <c r="C280" s="33">
        <v>5</v>
      </c>
      <c r="D280" s="28">
        <f t="shared" si="33"/>
        <v>126.87146706112316</v>
      </c>
      <c r="E280" s="32">
        <v>48031</v>
      </c>
      <c r="F280" s="32">
        <v>48031</v>
      </c>
      <c r="G280" s="32">
        <f t="shared" si="34"/>
        <v>48031</v>
      </c>
      <c r="H280" s="31">
        <f t="shared" si="35"/>
        <v>0</v>
      </c>
    </row>
    <row r="281" spans="1:8" ht="24.9" customHeight="1" x14ac:dyDescent="0.3">
      <c r="A281" s="7" t="s">
        <v>208</v>
      </c>
      <c r="B281" s="28">
        <v>2</v>
      </c>
      <c r="C281" s="33">
        <v>2</v>
      </c>
      <c r="D281" s="28">
        <f t="shared" si="33"/>
        <v>126.8925986581436</v>
      </c>
      <c r="E281" s="32">
        <v>48031</v>
      </c>
      <c r="F281" s="32">
        <v>48039</v>
      </c>
      <c r="G281" s="32">
        <f t="shared" si="34"/>
        <v>48031</v>
      </c>
      <c r="H281" s="31">
        <f t="shared" si="35"/>
        <v>8</v>
      </c>
    </row>
    <row r="282" spans="1:8" ht="24.9" customHeight="1" x14ac:dyDescent="0.3">
      <c r="A282" s="7" t="s">
        <v>209</v>
      </c>
      <c r="B282" s="28">
        <v>4</v>
      </c>
      <c r="C282" s="33">
        <v>4</v>
      </c>
      <c r="D282" s="28">
        <f t="shared" si="33"/>
        <v>91.6292461302763</v>
      </c>
      <c r="E282" s="32">
        <v>34689</v>
      </c>
      <c r="F282" s="32">
        <v>34689</v>
      </c>
      <c r="G282" s="32">
        <f t="shared" si="34"/>
        <v>34689</v>
      </c>
      <c r="H282" s="31">
        <f t="shared" si="35"/>
        <v>0</v>
      </c>
    </row>
    <row r="283" spans="1:8" ht="65.25" customHeight="1" x14ac:dyDescent="0.3">
      <c r="A283" s="2" t="s">
        <v>149</v>
      </c>
      <c r="B283" s="34">
        <f>SUM(B270:B282)</f>
        <v>113</v>
      </c>
      <c r="C283" s="34">
        <f>SUM(C270:C282)</f>
        <v>112.3</v>
      </c>
      <c r="D283" s="12">
        <f>F283/I2*100</f>
        <v>100.08399480516476</v>
      </c>
      <c r="E283" s="26">
        <f>(E270*B270+E271*B271+E272*B272+E273*B273+E274*B274+E275*B275+E276*B276+E277*B277+E278*B278+E279*B279+E280*B280+E281*B281+E282*B282)/B283</f>
        <v>37888.973451327431</v>
      </c>
      <c r="F283" s="11">
        <f>(F270*C270+F271*C271+F272*C272+F273*C273+F274*C274+F275*C275+F276*C276+F277*C277+F278*C278+F279*C279+F280*C280+F281*C281+F282*C282)/C283</f>
        <v>37889.798753339273</v>
      </c>
      <c r="G283" s="26">
        <v>37888.973451327431</v>
      </c>
      <c r="H283" s="27">
        <f t="shared" si="35"/>
        <v>0.825302011842723</v>
      </c>
    </row>
    <row r="284" spans="1:8" ht="24.9" customHeight="1" x14ac:dyDescent="0.3">
      <c r="A284" s="46" t="s">
        <v>25</v>
      </c>
      <c r="B284" s="47"/>
      <c r="C284" s="47"/>
      <c r="D284" s="47"/>
      <c r="E284" s="47"/>
      <c r="F284" s="47"/>
      <c r="G284" s="47"/>
      <c r="H284" s="53"/>
    </row>
    <row r="285" spans="1:8" ht="41.25" customHeight="1" x14ac:dyDescent="0.3">
      <c r="A285" s="7" t="s">
        <v>43</v>
      </c>
      <c r="B285" s="28">
        <v>2</v>
      </c>
      <c r="C285" s="33">
        <v>2</v>
      </c>
      <c r="D285" s="28">
        <f>F285/$I$2*100</f>
        <v>89.633102646732539</v>
      </c>
      <c r="E285" s="36">
        <v>33930</v>
      </c>
      <c r="F285" s="36">
        <v>33933.300000000003</v>
      </c>
      <c r="G285" s="29">
        <v>33930</v>
      </c>
      <c r="H285" s="29">
        <f>F285-E285</f>
        <v>3.3000000000029104</v>
      </c>
    </row>
    <row r="286" spans="1:8" ht="41.25" customHeight="1" x14ac:dyDescent="0.3">
      <c r="A286" s="7" t="s">
        <v>27</v>
      </c>
      <c r="B286" s="28">
        <v>4</v>
      </c>
      <c r="C286" s="33">
        <v>2.2000000000000002</v>
      </c>
      <c r="D286" s="28">
        <f t="shared" ref="D286:D304" si="36">F286/$I$2*100</f>
        <v>128.5104865550214</v>
      </c>
      <c r="E286" s="36">
        <v>48650</v>
      </c>
      <c r="F286" s="36">
        <v>48651.5</v>
      </c>
      <c r="G286" s="29">
        <v>48650</v>
      </c>
      <c r="H286" s="29">
        <f t="shared" ref="H286:H305" si="37">F286-E286</f>
        <v>1.5</v>
      </c>
    </row>
    <row r="287" spans="1:8" ht="41.25" customHeight="1" x14ac:dyDescent="0.3">
      <c r="A287" s="7" t="s">
        <v>44</v>
      </c>
      <c r="B287" s="28">
        <v>2</v>
      </c>
      <c r="C287" s="33">
        <v>2</v>
      </c>
      <c r="D287" s="28">
        <f t="shared" si="36"/>
        <v>89.706534946378568</v>
      </c>
      <c r="E287" s="36">
        <v>33930</v>
      </c>
      <c r="F287" s="36">
        <v>33961.1</v>
      </c>
      <c r="G287" s="29">
        <v>33930</v>
      </c>
      <c r="H287" s="29">
        <f t="shared" si="37"/>
        <v>31.099999999998545</v>
      </c>
    </row>
    <row r="288" spans="1:8" ht="41.25" customHeight="1" x14ac:dyDescent="0.3">
      <c r="A288" s="7" t="s">
        <v>28</v>
      </c>
      <c r="B288" s="28">
        <v>3</v>
      </c>
      <c r="C288" s="33">
        <v>3</v>
      </c>
      <c r="D288" s="28">
        <f t="shared" si="36"/>
        <v>89.623329283110564</v>
      </c>
      <c r="E288" s="36">
        <v>33930</v>
      </c>
      <c r="F288" s="36">
        <v>33929.599999999999</v>
      </c>
      <c r="G288" s="29">
        <v>33930</v>
      </c>
      <c r="H288" s="29">
        <f t="shared" si="37"/>
        <v>-0.40000000000145519</v>
      </c>
    </row>
    <row r="289" spans="1:8" ht="41.25" customHeight="1" x14ac:dyDescent="0.3">
      <c r="A289" s="7" t="s">
        <v>29</v>
      </c>
      <c r="B289" s="28">
        <v>2</v>
      </c>
      <c r="C289" s="33">
        <v>2</v>
      </c>
      <c r="D289" s="28">
        <f t="shared" si="36"/>
        <v>89.618574673780984</v>
      </c>
      <c r="E289" s="36">
        <v>33930</v>
      </c>
      <c r="F289" s="36">
        <v>33927.800000000003</v>
      </c>
      <c r="G289" s="29">
        <v>33930</v>
      </c>
      <c r="H289" s="29">
        <f t="shared" si="37"/>
        <v>-2.1999999999970896</v>
      </c>
    </row>
    <row r="290" spans="1:8" ht="41.25" customHeight="1" x14ac:dyDescent="0.3">
      <c r="A290" s="7" t="s">
        <v>45</v>
      </c>
      <c r="B290" s="28">
        <v>3</v>
      </c>
      <c r="C290" s="33">
        <v>3</v>
      </c>
      <c r="D290" s="28">
        <f t="shared" si="36"/>
        <v>106.60705795340483</v>
      </c>
      <c r="E290" s="36">
        <v>40350</v>
      </c>
      <c r="F290" s="36">
        <v>40359.300000000003</v>
      </c>
      <c r="G290" s="29">
        <v>40350</v>
      </c>
      <c r="H290" s="29">
        <f t="shared" si="37"/>
        <v>9.3000000000029104</v>
      </c>
    </row>
    <row r="291" spans="1:8" ht="41.25" customHeight="1" x14ac:dyDescent="0.3">
      <c r="A291" s="7" t="s">
        <v>46</v>
      </c>
      <c r="B291" s="28">
        <v>1.8</v>
      </c>
      <c r="C291" s="33">
        <v>2</v>
      </c>
      <c r="D291" s="28">
        <f t="shared" si="36"/>
        <v>89.618574673780984</v>
      </c>
      <c r="E291" s="36">
        <v>33930</v>
      </c>
      <c r="F291" s="36">
        <v>33927.800000000003</v>
      </c>
      <c r="G291" s="29">
        <v>33930</v>
      </c>
      <c r="H291" s="29">
        <f t="shared" si="37"/>
        <v>-2.1999999999970896</v>
      </c>
    </row>
    <row r="292" spans="1:8" ht="41.25" customHeight="1" x14ac:dyDescent="0.3">
      <c r="A292" s="7" t="s">
        <v>47</v>
      </c>
      <c r="B292" s="28">
        <v>3</v>
      </c>
      <c r="C292" s="33">
        <v>3</v>
      </c>
      <c r="D292" s="28">
        <f t="shared" si="36"/>
        <v>112.92699033229437</v>
      </c>
      <c r="E292" s="36">
        <v>42750</v>
      </c>
      <c r="F292" s="36">
        <v>42751.9</v>
      </c>
      <c r="G292" s="29">
        <v>42750</v>
      </c>
      <c r="H292" s="29">
        <f t="shared" si="37"/>
        <v>1.9000000000014552</v>
      </c>
    </row>
    <row r="293" spans="1:8" ht="41.25" customHeight="1" x14ac:dyDescent="0.3">
      <c r="A293" s="7" t="s">
        <v>48</v>
      </c>
      <c r="B293" s="28">
        <v>2</v>
      </c>
      <c r="C293" s="33">
        <v>2</v>
      </c>
      <c r="D293" s="28">
        <f t="shared" si="36"/>
        <v>89.618574673780984</v>
      </c>
      <c r="E293" s="36">
        <v>33930</v>
      </c>
      <c r="F293" s="36">
        <v>33927.800000000003</v>
      </c>
      <c r="G293" s="29">
        <v>33930</v>
      </c>
      <c r="H293" s="29">
        <f t="shared" si="37"/>
        <v>-2.1999999999970896</v>
      </c>
    </row>
    <row r="294" spans="1:8" ht="51" customHeight="1" x14ac:dyDescent="0.3">
      <c r="A294" s="7" t="s">
        <v>30</v>
      </c>
      <c r="B294" s="28">
        <v>7</v>
      </c>
      <c r="C294" s="33">
        <v>6.1</v>
      </c>
      <c r="D294" s="28">
        <f t="shared" si="36"/>
        <v>89.626499022663637</v>
      </c>
      <c r="E294" s="36">
        <v>33930</v>
      </c>
      <c r="F294" s="36">
        <v>33930.800000000003</v>
      </c>
      <c r="G294" s="29">
        <v>33930</v>
      </c>
      <c r="H294" s="29">
        <f t="shared" si="37"/>
        <v>0.80000000000291038</v>
      </c>
    </row>
    <row r="295" spans="1:8" ht="41.25" customHeight="1" x14ac:dyDescent="0.3">
      <c r="A295" s="7" t="s">
        <v>31</v>
      </c>
      <c r="B295" s="28">
        <v>3</v>
      </c>
      <c r="C295" s="33">
        <v>3</v>
      </c>
      <c r="D295" s="28">
        <f t="shared" si="36"/>
        <v>89.672196101220351</v>
      </c>
      <c r="E295" s="36">
        <v>33930</v>
      </c>
      <c r="F295" s="36">
        <v>33948.1</v>
      </c>
      <c r="G295" s="29">
        <v>33930</v>
      </c>
      <c r="H295" s="29">
        <f t="shared" si="37"/>
        <v>18.099999999998545</v>
      </c>
    </row>
    <row r="296" spans="1:8" ht="41.25" customHeight="1" x14ac:dyDescent="0.3">
      <c r="A296" s="7" t="s">
        <v>49</v>
      </c>
      <c r="B296" s="28">
        <v>2</v>
      </c>
      <c r="C296" s="33">
        <v>2</v>
      </c>
      <c r="D296" s="28">
        <f t="shared" si="36"/>
        <v>128.50652438058006</v>
      </c>
      <c r="E296" s="36">
        <v>48650</v>
      </c>
      <c r="F296" s="36">
        <v>48650</v>
      </c>
      <c r="G296" s="29">
        <v>48650</v>
      </c>
      <c r="H296" s="29">
        <f t="shared" si="37"/>
        <v>0</v>
      </c>
    </row>
    <row r="297" spans="1:8" ht="41.25" customHeight="1" x14ac:dyDescent="0.3">
      <c r="A297" s="7" t="s">
        <v>210</v>
      </c>
      <c r="B297" s="28">
        <v>1.5</v>
      </c>
      <c r="C297" s="33">
        <v>1.5</v>
      </c>
      <c r="D297" s="28">
        <f t="shared" si="36"/>
        <v>89.633102646732539</v>
      </c>
      <c r="E297" s="36">
        <v>33930</v>
      </c>
      <c r="F297" s="36">
        <v>33933.300000000003</v>
      </c>
      <c r="G297" s="29">
        <v>33930</v>
      </c>
      <c r="H297" s="29">
        <f t="shared" si="37"/>
        <v>3.3000000000029104</v>
      </c>
    </row>
    <row r="298" spans="1:8" ht="41.25" customHeight="1" x14ac:dyDescent="0.3">
      <c r="A298" s="7" t="s">
        <v>211</v>
      </c>
      <c r="B298" s="28">
        <v>1</v>
      </c>
      <c r="C298" s="33">
        <v>1</v>
      </c>
      <c r="D298" s="28">
        <f t="shared" si="36"/>
        <v>89.633102646732539</v>
      </c>
      <c r="E298" s="36">
        <v>33930</v>
      </c>
      <c r="F298" s="36">
        <v>33933.300000000003</v>
      </c>
      <c r="G298" s="29">
        <v>33930</v>
      </c>
      <c r="H298" s="29">
        <f t="shared" si="37"/>
        <v>3.3000000000029104</v>
      </c>
    </row>
    <row r="299" spans="1:8" ht="41.25" customHeight="1" x14ac:dyDescent="0.3">
      <c r="A299" s="7" t="s">
        <v>212</v>
      </c>
      <c r="B299" s="28">
        <v>1</v>
      </c>
      <c r="C299" s="33">
        <v>1</v>
      </c>
      <c r="D299" s="28">
        <f t="shared" si="36"/>
        <v>112.93676369591633</v>
      </c>
      <c r="E299" s="36">
        <v>42750</v>
      </c>
      <c r="F299" s="36">
        <v>42755.6</v>
      </c>
      <c r="G299" s="29">
        <v>42750</v>
      </c>
      <c r="H299" s="29">
        <f t="shared" si="37"/>
        <v>5.5999999999985448</v>
      </c>
    </row>
    <row r="300" spans="1:8" ht="41.25" customHeight="1" x14ac:dyDescent="0.3">
      <c r="A300" s="7" t="s">
        <v>32</v>
      </c>
      <c r="B300" s="28">
        <v>4.9000000000000004</v>
      </c>
      <c r="C300" s="33">
        <v>4.9000000000000004</v>
      </c>
      <c r="D300" s="28">
        <f t="shared" si="36"/>
        <v>112.92936763695917</v>
      </c>
      <c r="E300" s="36">
        <v>42750</v>
      </c>
      <c r="F300" s="36">
        <v>42752.800000000003</v>
      </c>
      <c r="G300" s="29">
        <v>42750</v>
      </c>
      <c r="H300" s="29">
        <f t="shared" si="37"/>
        <v>2.8000000000029104</v>
      </c>
    </row>
    <row r="301" spans="1:8" ht="41.25" customHeight="1" x14ac:dyDescent="0.3">
      <c r="A301" s="7" t="s">
        <v>33</v>
      </c>
      <c r="B301" s="28">
        <v>1</v>
      </c>
      <c r="C301" s="33">
        <v>1</v>
      </c>
      <c r="D301" s="28">
        <f t="shared" si="36"/>
        <v>114.93237888953458</v>
      </c>
      <c r="E301" s="36">
        <v>42750</v>
      </c>
      <c r="F301" s="36">
        <v>43511.1</v>
      </c>
      <c r="G301" s="29">
        <v>42750</v>
      </c>
      <c r="H301" s="29">
        <f t="shared" si="37"/>
        <v>761.09999999999854</v>
      </c>
    </row>
    <row r="302" spans="1:8" ht="41.25" customHeight="1" x14ac:dyDescent="0.3">
      <c r="A302" s="7" t="s">
        <v>34</v>
      </c>
      <c r="B302" s="28">
        <v>5</v>
      </c>
      <c r="C302" s="33">
        <v>5</v>
      </c>
      <c r="D302" s="28">
        <f t="shared" si="36"/>
        <v>93.900628665011368</v>
      </c>
      <c r="E302" s="36">
        <v>35550</v>
      </c>
      <c r="F302" s="36">
        <v>35548.9</v>
      </c>
      <c r="G302" s="29">
        <v>35550</v>
      </c>
      <c r="H302" s="29">
        <f t="shared" si="37"/>
        <v>-1.0999999999985448</v>
      </c>
    </row>
    <row r="303" spans="1:8" ht="41.25" customHeight="1" x14ac:dyDescent="0.3">
      <c r="A303" s="7" t="s">
        <v>35</v>
      </c>
      <c r="B303" s="28">
        <v>11</v>
      </c>
      <c r="C303" s="33">
        <v>11</v>
      </c>
      <c r="D303" s="28">
        <f t="shared" si="36"/>
        <v>89.625178297849871</v>
      </c>
      <c r="E303" s="36">
        <v>33930</v>
      </c>
      <c r="F303" s="36">
        <v>33930.300000000003</v>
      </c>
      <c r="G303" s="29">
        <v>33930</v>
      </c>
      <c r="H303" s="29">
        <f t="shared" si="37"/>
        <v>0.30000000000291038</v>
      </c>
    </row>
    <row r="304" spans="1:8" ht="41.25" customHeight="1" x14ac:dyDescent="0.3">
      <c r="A304" s="7" t="s">
        <v>36</v>
      </c>
      <c r="B304" s="28">
        <v>13</v>
      </c>
      <c r="C304" s="33">
        <v>14.6</v>
      </c>
      <c r="D304" s="28">
        <f t="shared" si="36"/>
        <v>106.58275661683132</v>
      </c>
      <c r="E304" s="36">
        <v>40350</v>
      </c>
      <c r="F304" s="36">
        <v>40350.1</v>
      </c>
      <c r="G304" s="29">
        <v>40350</v>
      </c>
      <c r="H304" s="29">
        <f t="shared" si="37"/>
        <v>9.9999999998544808E-2</v>
      </c>
    </row>
    <row r="305" spans="1:8" ht="69.75" customHeight="1" x14ac:dyDescent="0.3">
      <c r="A305" s="2" t="s">
        <v>150</v>
      </c>
      <c r="B305" s="34">
        <f>B285+B286+B287+B288+B289+B290+B291+B292+B293+B294+B295+B296+B297+B298+B299+B300+B301+B302+B303+B304</f>
        <v>73.199999999999989</v>
      </c>
      <c r="C305" s="34">
        <f>C285+C286+C287+C288+C289+C290+C291+C292+C293+C294+C295+C296+C297+C298+C299+C300+C301+C302+C303+C304</f>
        <v>72.3</v>
      </c>
      <c r="D305" s="12">
        <f>F305/I2*100</f>
        <v>99.531554070400801</v>
      </c>
      <c r="E305" s="11">
        <v>37889</v>
      </c>
      <c r="F305" s="11">
        <f>(F286*C286+F287*C287+F288*C288+F289*C289+F290*C290+F291*C291+F292*C292+F285*C285+F293*C293+F294*C294+F295*C295+F296*C296+F297*C297+F298*C298+F299*C299+F300*C300+F301*C301+F302*C302+F303*C303+F304*C304)/C305</f>
        <v>37680.655739972339</v>
      </c>
      <c r="G305" s="11">
        <v>37889</v>
      </c>
      <c r="H305" s="10">
        <f t="shared" si="37"/>
        <v>-208.34426002766122</v>
      </c>
    </row>
    <row r="306" spans="1:8" ht="65.25" customHeight="1" x14ac:dyDescent="0.3">
      <c r="A306" s="2" t="s">
        <v>155</v>
      </c>
      <c r="B306" s="11">
        <f>B196+B252+B268+B283+B305</f>
        <v>7835.6000000000013</v>
      </c>
      <c r="C306" s="11">
        <f>C196+C252+C268+C283+C305</f>
        <v>7714.4999999999991</v>
      </c>
      <c r="D306" s="12">
        <f>F306/I2*100</f>
        <v>103.54230035268837</v>
      </c>
      <c r="E306" s="11">
        <f>(E196*B196+E252*B252+E268*B268+E283*B283+E305*B305)/B306</f>
        <v>37858.123886315319</v>
      </c>
      <c r="F306" s="11">
        <f>(F196*C196+F252*C252+F268*C268+F283*C283+F305*C305)/C306</f>
        <v>39199.044067520765</v>
      </c>
      <c r="G306" s="11">
        <f>E306</f>
        <v>37858.123886315319</v>
      </c>
      <c r="H306" s="10">
        <f>F306-G306</f>
        <v>1340.9201812054453</v>
      </c>
    </row>
    <row r="307" spans="1:8" ht="24.9" customHeight="1" x14ac:dyDescent="0.3">
      <c r="A307" s="46" t="s">
        <v>50</v>
      </c>
      <c r="B307" s="47"/>
      <c r="C307" s="47"/>
      <c r="D307" s="47"/>
      <c r="E307" s="47"/>
      <c r="F307" s="47"/>
      <c r="G307" s="47"/>
      <c r="H307" s="53"/>
    </row>
    <row r="308" spans="1:8" ht="24.9" customHeight="1" x14ac:dyDescent="0.3">
      <c r="A308" s="54" t="s">
        <v>5</v>
      </c>
      <c r="B308" s="55"/>
      <c r="C308" s="55"/>
      <c r="D308" s="55"/>
      <c r="E308" s="55"/>
      <c r="F308" s="55"/>
      <c r="G308" s="55"/>
      <c r="H308" s="56"/>
    </row>
    <row r="309" spans="1:8" ht="24.9" customHeight="1" x14ac:dyDescent="0.3">
      <c r="A309" s="6" t="s">
        <v>6</v>
      </c>
      <c r="B309" s="28">
        <v>24.5</v>
      </c>
      <c r="C309" s="28">
        <v>27.8</v>
      </c>
      <c r="D309" s="28">
        <f>F309/$I$2*100</f>
        <v>108.24348076085066</v>
      </c>
      <c r="E309" s="31">
        <v>41688</v>
      </c>
      <c r="F309" s="31">
        <v>40978.816946442843</v>
      </c>
      <c r="G309" s="31">
        <v>40870.6</v>
      </c>
      <c r="H309" s="31">
        <f>F309-E309</f>
        <v>-709.18305355715711</v>
      </c>
    </row>
    <row r="310" spans="1:8" ht="30.75" customHeight="1" x14ac:dyDescent="0.3">
      <c r="A310" s="6" t="s">
        <v>7</v>
      </c>
      <c r="B310" s="28">
        <v>34.200000000000003</v>
      </c>
      <c r="C310" s="28">
        <v>34.700000000000003</v>
      </c>
      <c r="D310" s="28">
        <f t="shared" ref="D310:D373" si="38">F310/$I$2*100</f>
        <v>92.957374276935923</v>
      </c>
      <c r="E310" s="31">
        <v>35235.199999999997</v>
      </c>
      <c r="F310" s="31">
        <v>35191.8027537624</v>
      </c>
      <c r="G310" s="31">
        <v>35235.199999999997</v>
      </c>
      <c r="H310" s="31">
        <f t="shared" ref="H310:H373" si="39">F310-E310</f>
        <v>-43.397246237596846</v>
      </c>
    </row>
    <row r="311" spans="1:8" ht="24.9" customHeight="1" x14ac:dyDescent="0.3">
      <c r="A311" s="6" t="s">
        <v>8</v>
      </c>
      <c r="B311" s="28">
        <v>177.9</v>
      </c>
      <c r="C311" s="28">
        <v>200</v>
      </c>
      <c r="D311" s="28">
        <f t="shared" si="38"/>
        <v>84.122980024770925</v>
      </c>
      <c r="E311" s="31">
        <v>37452.5</v>
      </c>
      <c r="F311" s="31">
        <v>31847.277777777777</v>
      </c>
      <c r="G311" s="31">
        <v>34389.057694531162</v>
      </c>
      <c r="H311" s="31">
        <f t="shared" si="39"/>
        <v>-5605.2222222222226</v>
      </c>
    </row>
    <row r="312" spans="1:8" ht="24.9" customHeight="1" x14ac:dyDescent="0.3">
      <c r="A312" s="6" t="s">
        <v>9</v>
      </c>
      <c r="B312" s="28">
        <v>17</v>
      </c>
      <c r="C312" s="28">
        <v>15.8</v>
      </c>
      <c r="D312" s="28">
        <f t="shared" si="38"/>
        <v>103.15399487863412</v>
      </c>
      <c r="E312" s="31">
        <v>38550</v>
      </c>
      <c r="F312" s="31">
        <v>39052.039381153307</v>
      </c>
      <c r="G312" s="31">
        <v>38550</v>
      </c>
      <c r="H312" s="31">
        <f t="shared" si="39"/>
        <v>502.03938115330675</v>
      </c>
    </row>
    <row r="313" spans="1:8" ht="24.9" customHeight="1" x14ac:dyDescent="0.3">
      <c r="A313" s="6" t="s">
        <v>187</v>
      </c>
      <c r="B313" s="28">
        <v>235.8</v>
      </c>
      <c r="C313" s="28">
        <v>237.2</v>
      </c>
      <c r="D313" s="28">
        <f t="shared" si="38"/>
        <v>98.517360312724676</v>
      </c>
      <c r="E313" s="31">
        <v>37567.1</v>
      </c>
      <c r="F313" s="31">
        <v>37296.702267191307</v>
      </c>
      <c r="G313" s="31">
        <v>37567.1</v>
      </c>
      <c r="H313" s="31">
        <f t="shared" si="39"/>
        <v>-270.39773280869122</v>
      </c>
    </row>
    <row r="314" spans="1:8" ht="30.75" customHeight="1" x14ac:dyDescent="0.3">
      <c r="A314" s="6" t="s">
        <v>10</v>
      </c>
      <c r="B314" s="28">
        <v>6.2</v>
      </c>
      <c r="C314" s="28">
        <v>5.5</v>
      </c>
      <c r="D314" s="28">
        <f t="shared" si="38"/>
        <v>85.113376887902746</v>
      </c>
      <c r="E314" s="31">
        <v>34368.6</v>
      </c>
      <c r="F314" s="31">
        <v>32222.222222222223</v>
      </c>
      <c r="G314" s="31">
        <v>32225.599999999999</v>
      </c>
      <c r="H314" s="31">
        <f t="shared" si="39"/>
        <v>-2146.3777777777759</v>
      </c>
    </row>
    <row r="315" spans="1:8" ht="33" customHeight="1" x14ac:dyDescent="0.3">
      <c r="A315" s="6" t="s">
        <v>53</v>
      </c>
      <c r="B315" s="28">
        <v>169.5</v>
      </c>
      <c r="C315" s="28">
        <v>161.69999999999999</v>
      </c>
      <c r="D315" s="28">
        <f t="shared" si="38"/>
        <v>99.563211719162908</v>
      </c>
      <c r="E315" s="31">
        <v>37718</v>
      </c>
      <c r="F315" s="31">
        <v>37692.640692640693</v>
      </c>
      <c r="G315" s="31">
        <v>37718</v>
      </c>
      <c r="H315" s="31">
        <f t="shared" si="39"/>
        <v>-25.359307359307422</v>
      </c>
    </row>
    <row r="316" spans="1:8" ht="24.9" customHeight="1" x14ac:dyDescent="0.3">
      <c r="A316" s="6" t="s">
        <v>11</v>
      </c>
      <c r="B316" s="28">
        <v>0</v>
      </c>
      <c r="C316" s="28">
        <v>0</v>
      </c>
      <c r="D316" s="28">
        <f t="shared" si="38"/>
        <v>0</v>
      </c>
      <c r="E316" s="31">
        <v>0</v>
      </c>
      <c r="F316" s="31">
        <v>0</v>
      </c>
      <c r="G316" s="31">
        <v>0</v>
      </c>
      <c r="H316" s="31">
        <f t="shared" si="39"/>
        <v>0</v>
      </c>
    </row>
    <row r="317" spans="1:8" ht="46.5" customHeight="1" x14ac:dyDescent="0.3">
      <c r="A317" s="6" t="s">
        <v>12</v>
      </c>
      <c r="B317" s="28">
        <v>48.9</v>
      </c>
      <c r="C317" s="28">
        <v>48</v>
      </c>
      <c r="D317" s="28">
        <f t="shared" si="38"/>
        <v>106.81178497426056</v>
      </c>
      <c r="E317" s="31">
        <v>40403</v>
      </c>
      <c r="F317" s="31">
        <v>40436.805555555562</v>
      </c>
      <c r="G317" s="31">
        <v>40403</v>
      </c>
      <c r="H317" s="31">
        <f t="shared" si="39"/>
        <v>33.805555555562023</v>
      </c>
    </row>
    <row r="318" spans="1:8" ht="24.9" customHeight="1" x14ac:dyDescent="0.3">
      <c r="A318" s="6" t="s">
        <v>13</v>
      </c>
      <c r="B318" s="28">
        <v>0</v>
      </c>
      <c r="C318" s="28">
        <v>0</v>
      </c>
      <c r="D318" s="28">
        <f t="shared" si="38"/>
        <v>0</v>
      </c>
      <c r="E318" s="31">
        <v>0</v>
      </c>
      <c r="F318" s="31">
        <v>0</v>
      </c>
      <c r="G318" s="31">
        <v>0</v>
      </c>
      <c r="H318" s="31">
        <f t="shared" si="39"/>
        <v>0</v>
      </c>
    </row>
    <row r="319" spans="1:8" ht="24.9" customHeight="1" x14ac:dyDescent="0.3">
      <c r="A319" s="6" t="s">
        <v>14</v>
      </c>
      <c r="B319" s="28">
        <v>0</v>
      </c>
      <c r="C319" s="28">
        <v>0</v>
      </c>
      <c r="D319" s="28">
        <f t="shared" si="38"/>
        <v>0</v>
      </c>
      <c r="E319" s="31">
        <v>0</v>
      </c>
      <c r="F319" s="31">
        <v>0</v>
      </c>
      <c r="G319" s="31">
        <v>0</v>
      </c>
      <c r="H319" s="31">
        <f t="shared" si="39"/>
        <v>0</v>
      </c>
    </row>
    <row r="320" spans="1:8" ht="24.9" customHeight="1" x14ac:dyDescent="0.3">
      <c r="A320" s="6" t="s">
        <v>15</v>
      </c>
      <c r="B320" s="28">
        <v>14.9</v>
      </c>
      <c r="C320" s="28">
        <v>29.8</v>
      </c>
      <c r="D320" s="28">
        <f t="shared" si="38"/>
        <v>108.97112326296126</v>
      </c>
      <c r="E320" s="31">
        <v>42191.3</v>
      </c>
      <c r="F320" s="31">
        <v>41254.287844891871</v>
      </c>
      <c r="G320" s="31">
        <v>42191.3</v>
      </c>
      <c r="H320" s="31">
        <f t="shared" si="39"/>
        <v>-937.01215510813199</v>
      </c>
    </row>
    <row r="321" spans="1:8" ht="35.25" customHeight="1" x14ac:dyDescent="0.3">
      <c r="A321" s="6" t="s">
        <v>16</v>
      </c>
      <c r="B321" s="28">
        <v>2</v>
      </c>
      <c r="C321" s="28">
        <v>2</v>
      </c>
      <c r="D321" s="28">
        <f t="shared" si="38"/>
        <v>81.503395730243426</v>
      </c>
      <c r="E321" s="31">
        <v>30857.5</v>
      </c>
      <c r="F321" s="31">
        <v>30855.555555555555</v>
      </c>
      <c r="G321" s="31">
        <v>30857.5</v>
      </c>
      <c r="H321" s="31">
        <f t="shared" si="39"/>
        <v>-1.9444444444452529</v>
      </c>
    </row>
    <row r="322" spans="1:8" ht="24.9" customHeight="1" x14ac:dyDescent="0.3">
      <c r="A322" s="6" t="s">
        <v>163</v>
      </c>
      <c r="B322" s="28">
        <v>0</v>
      </c>
      <c r="C322" s="28">
        <v>0</v>
      </c>
      <c r="D322" s="28">
        <f t="shared" si="38"/>
        <v>0</v>
      </c>
      <c r="E322" s="31">
        <v>0</v>
      </c>
      <c r="F322" s="31">
        <v>0</v>
      </c>
      <c r="G322" s="31">
        <v>0</v>
      </c>
      <c r="H322" s="31">
        <f t="shared" si="39"/>
        <v>0</v>
      </c>
    </row>
    <row r="323" spans="1:8" ht="24.9" customHeight="1" x14ac:dyDescent="0.3">
      <c r="A323" s="6" t="s">
        <v>17</v>
      </c>
      <c r="B323" s="28">
        <v>0</v>
      </c>
      <c r="C323" s="28">
        <v>0</v>
      </c>
      <c r="D323" s="28">
        <f t="shared" si="38"/>
        <v>0</v>
      </c>
      <c r="E323" s="31">
        <v>0</v>
      </c>
      <c r="F323" s="31">
        <v>0</v>
      </c>
      <c r="G323" s="31">
        <v>0</v>
      </c>
      <c r="H323" s="31">
        <f t="shared" si="39"/>
        <v>0</v>
      </c>
    </row>
    <row r="324" spans="1:8" ht="24.9" customHeight="1" x14ac:dyDescent="0.3">
      <c r="A324" s="6" t="s">
        <v>57</v>
      </c>
      <c r="B324" s="28">
        <v>0</v>
      </c>
      <c r="C324" s="28">
        <v>0</v>
      </c>
      <c r="D324" s="28">
        <f t="shared" si="38"/>
        <v>0</v>
      </c>
      <c r="E324" s="31">
        <v>0</v>
      </c>
      <c r="F324" s="31">
        <v>0</v>
      </c>
      <c r="G324" s="31">
        <v>0</v>
      </c>
      <c r="H324" s="31">
        <f t="shared" si="39"/>
        <v>0</v>
      </c>
    </row>
    <row r="325" spans="1:8" ht="24.9" customHeight="1" x14ac:dyDescent="0.3">
      <c r="A325" s="6" t="s">
        <v>18</v>
      </c>
      <c r="B325" s="28">
        <v>8.8999999999999986</v>
      </c>
      <c r="C325" s="28">
        <v>8.5</v>
      </c>
      <c r="D325" s="28">
        <f t="shared" si="38"/>
        <v>100.61678712022257</v>
      </c>
      <c r="E325" s="31">
        <v>38052.300000000003</v>
      </c>
      <c r="F325" s="31">
        <v>38091.503267973858</v>
      </c>
      <c r="G325" s="31">
        <v>36765.5</v>
      </c>
      <c r="H325" s="31">
        <f t="shared" si="39"/>
        <v>39.203267973854963</v>
      </c>
    </row>
    <row r="326" spans="1:8" ht="24.9" customHeight="1" x14ac:dyDescent="0.3">
      <c r="A326" s="6" t="s">
        <v>58</v>
      </c>
      <c r="B326" s="28">
        <v>0</v>
      </c>
      <c r="C326" s="28">
        <v>0</v>
      </c>
      <c r="D326" s="28">
        <f t="shared" si="38"/>
        <v>0</v>
      </c>
      <c r="E326" s="31">
        <v>0</v>
      </c>
      <c r="F326" s="31">
        <v>0</v>
      </c>
      <c r="G326" s="31">
        <v>0</v>
      </c>
      <c r="H326" s="31">
        <f t="shared" si="39"/>
        <v>0</v>
      </c>
    </row>
    <row r="327" spans="1:8" ht="24.9" customHeight="1" x14ac:dyDescent="0.3">
      <c r="A327" s="6" t="s">
        <v>172</v>
      </c>
      <c r="B327" s="28">
        <v>0</v>
      </c>
      <c r="C327" s="28">
        <v>0</v>
      </c>
      <c r="D327" s="28">
        <f t="shared" si="38"/>
        <v>0</v>
      </c>
      <c r="E327" s="31">
        <v>0</v>
      </c>
      <c r="F327" s="31">
        <v>0</v>
      </c>
      <c r="G327" s="31"/>
      <c r="H327" s="31">
        <f t="shared" si="39"/>
        <v>0</v>
      </c>
    </row>
    <row r="328" spans="1:8" ht="24.9" customHeight="1" x14ac:dyDescent="0.3">
      <c r="A328" s="6" t="s">
        <v>86</v>
      </c>
      <c r="B328" s="28">
        <v>0</v>
      </c>
      <c r="C328" s="28">
        <v>0</v>
      </c>
      <c r="D328" s="28">
        <f t="shared" si="38"/>
        <v>0</v>
      </c>
      <c r="E328" s="31">
        <v>0</v>
      </c>
      <c r="F328" s="31">
        <v>0</v>
      </c>
      <c r="G328" s="31">
        <v>0</v>
      </c>
      <c r="H328" s="31">
        <f t="shared" si="39"/>
        <v>0</v>
      </c>
    </row>
    <row r="329" spans="1:8" ht="24.9" customHeight="1" x14ac:dyDescent="0.3">
      <c r="A329" s="6" t="s">
        <v>87</v>
      </c>
      <c r="B329" s="28">
        <v>13.3</v>
      </c>
      <c r="C329" s="28">
        <v>14</v>
      </c>
      <c r="D329" s="28">
        <f t="shared" si="38"/>
        <v>127.00551014777864</v>
      </c>
      <c r="E329" s="31">
        <v>47870.8</v>
      </c>
      <c r="F329" s="31">
        <v>48081.746031746035</v>
      </c>
      <c r="G329" s="31">
        <v>47569.5</v>
      </c>
      <c r="H329" s="31">
        <f t="shared" si="39"/>
        <v>210.94603174603253</v>
      </c>
    </row>
    <row r="330" spans="1:8" ht="24.9" customHeight="1" x14ac:dyDescent="0.3">
      <c r="A330" s="6" t="s">
        <v>88</v>
      </c>
      <c r="B330" s="28">
        <v>89</v>
      </c>
      <c r="C330" s="28">
        <v>89.3</v>
      </c>
      <c r="D330" s="28">
        <f t="shared" si="38"/>
        <v>81.069858813022009</v>
      </c>
      <c r="E330" s="31">
        <v>30863.8</v>
      </c>
      <c r="F330" s="31">
        <v>30691.427149433872</v>
      </c>
      <c r="G330" s="31">
        <v>30863.8</v>
      </c>
      <c r="H330" s="31">
        <f t="shared" si="39"/>
        <v>-172.37285056612745</v>
      </c>
    </row>
    <row r="331" spans="1:8" ht="24.9" customHeight="1" x14ac:dyDescent="0.3">
      <c r="A331" s="6" t="s">
        <v>89</v>
      </c>
      <c r="B331" s="28">
        <v>30.4</v>
      </c>
      <c r="C331" s="28">
        <v>36.4</v>
      </c>
      <c r="D331" s="28">
        <f t="shared" si="38"/>
        <v>92.322534738932859</v>
      </c>
      <c r="E331" s="31">
        <v>37070.1</v>
      </c>
      <c r="F331" s="31">
        <v>34951.465201465202</v>
      </c>
      <c r="G331" s="31">
        <v>34971.800000000003</v>
      </c>
      <c r="H331" s="31">
        <f t="shared" si="39"/>
        <v>-2118.6347985347966</v>
      </c>
    </row>
    <row r="332" spans="1:8" ht="24.9" customHeight="1" x14ac:dyDescent="0.3">
      <c r="A332" s="6" t="s">
        <v>90</v>
      </c>
      <c r="B332" s="28">
        <v>10.7</v>
      </c>
      <c r="C332" s="28">
        <v>9.8000000000000007</v>
      </c>
      <c r="D332" s="28">
        <f t="shared" si="38"/>
        <v>99.560489136574205</v>
      </c>
      <c r="E332" s="31">
        <v>39877.300000000003</v>
      </c>
      <c r="F332" s="31">
        <v>37691.60997732426</v>
      </c>
      <c r="G332" s="31">
        <v>37620.1</v>
      </c>
      <c r="H332" s="31">
        <f t="shared" si="39"/>
        <v>-2185.6900226757425</v>
      </c>
    </row>
    <row r="333" spans="1:8" ht="24.9" customHeight="1" x14ac:dyDescent="0.3">
      <c r="A333" s="6" t="s">
        <v>91</v>
      </c>
      <c r="B333" s="28">
        <v>37.9</v>
      </c>
      <c r="C333" s="28">
        <v>35.9</v>
      </c>
      <c r="D333" s="28">
        <f t="shared" si="38"/>
        <v>79.136391983210999</v>
      </c>
      <c r="E333" s="31">
        <v>29944.799999999999</v>
      </c>
      <c r="F333" s="31">
        <v>29959.455277004021</v>
      </c>
      <c r="G333" s="31">
        <v>29944.799999999999</v>
      </c>
      <c r="H333" s="31">
        <f t="shared" si="39"/>
        <v>14.655277004021627</v>
      </c>
    </row>
    <row r="334" spans="1:8" ht="24.9" customHeight="1" x14ac:dyDescent="0.3">
      <c r="A334" s="6" t="s">
        <v>92</v>
      </c>
      <c r="B334" s="28">
        <v>60.300000000000004</v>
      </c>
      <c r="C334" s="28">
        <v>60.1</v>
      </c>
      <c r="D334" s="28">
        <f t="shared" si="38"/>
        <v>99.581039425518242</v>
      </c>
      <c r="E334" s="31">
        <v>40014.5</v>
      </c>
      <c r="F334" s="31">
        <v>37699.389905712698</v>
      </c>
      <c r="G334" s="31">
        <v>37519.5</v>
      </c>
      <c r="H334" s="31">
        <f t="shared" si="39"/>
        <v>-2315.1100942873018</v>
      </c>
    </row>
    <row r="335" spans="1:8" ht="24.9" customHeight="1" x14ac:dyDescent="0.3">
      <c r="A335" s="6" t="s">
        <v>59</v>
      </c>
      <c r="B335" s="28">
        <v>0</v>
      </c>
      <c r="C335" s="28">
        <v>0</v>
      </c>
      <c r="D335" s="28">
        <f t="shared" si="38"/>
        <v>0</v>
      </c>
      <c r="E335" s="31">
        <v>0</v>
      </c>
      <c r="F335" s="31">
        <v>0</v>
      </c>
      <c r="G335" s="31">
        <v>0</v>
      </c>
      <c r="H335" s="31">
        <f t="shared" si="39"/>
        <v>0</v>
      </c>
    </row>
    <row r="336" spans="1:8" ht="24.9" customHeight="1" x14ac:dyDescent="0.3">
      <c r="A336" s="6" t="s">
        <v>93</v>
      </c>
      <c r="B336" s="28">
        <v>101.2</v>
      </c>
      <c r="C336" s="28">
        <v>97.6</v>
      </c>
      <c r="D336" s="28">
        <f t="shared" si="38"/>
        <v>103.07818132777062</v>
      </c>
      <c r="E336" s="31">
        <v>40657.800000000003</v>
      </c>
      <c r="F336" s="31">
        <v>39023.337887067399</v>
      </c>
      <c r="G336" s="31">
        <v>38625.5</v>
      </c>
      <c r="H336" s="31">
        <f t="shared" si="39"/>
        <v>-1634.4621129326042</v>
      </c>
    </row>
    <row r="337" spans="1:8" ht="24.9" customHeight="1" x14ac:dyDescent="0.3">
      <c r="A337" s="6" t="s">
        <v>94</v>
      </c>
      <c r="B337" s="28">
        <v>0</v>
      </c>
      <c r="C337" s="28">
        <v>0.9</v>
      </c>
      <c r="D337" s="28">
        <f t="shared" si="38"/>
        <v>0</v>
      </c>
      <c r="E337" s="31">
        <v>0</v>
      </c>
      <c r="F337" s="31">
        <v>0</v>
      </c>
      <c r="G337" s="31">
        <v>0</v>
      </c>
      <c r="H337" s="31">
        <f t="shared" si="39"/>
        <v>0</v>
      </c>
    </row>
    <row r="338" spans="1:8" ht="24.9" customHeight="1" x14ac:dyDescent="0.3">
      <c r="A338" s="6" t="s">
        <v>95</v>
      </c>
      <c r="B338" s="28">
        <v>12.3</v>
      </c>
      <c r="C338" s="28">
        <v>11.8</v>
      </c>
      <c r="D338" s="28">
        <f t="shared" si="38"/>
        <v>96.447732775634265</v>
      </c>
      <c r="E338" s="31">
        <v>35122.6</v>
      </c>
      <c r="F338" s="31">
        <v>36513.182674199619</v>
      </c>
      <c r="G338" s="31">
        <v>35122.6</v>
      </c>
      <c r="H338" s="31">
        <f t="shared" si="39"/>
        <v>1390.5826741996207</v>
      </c>
    </row>
    <row r="339" spans="1:8" ht="24.9" customHeight="1" x14ac:dyDescent="0.3">
      <c r="A339" s="6" t="s">
        <v>96</v>
      </c>
      <c r="B339" s="28">
        <v>43.5</v>
      </c>
      <c r="C339" s="28">
        <v>42.1</v>
      </c>
      <c r="D339" s="28">
        <f t="shared" si="38"/>
        <v>99.205291052961826</v>
      </c>
      <c r="E339" s="31">
        <v>40014.5</v>
      </c>
      <c r="F339" s="31">
        <v>37557.139086830291</v>
      </c>
      <c r="G339" s="31">
        <v>37519.5</v>
      </c>
      <c r="H339" s="31">
        <f t="shared" si="39"/>
        <v>-2457.3609131697085</v>
      </c>
    </row>
    <row r="340" spans="1:8" ht="24.9" customHeight="1" x14ac:dyDescent="0.3">
      <c r="A340" s="6" t="s">
        <v>97</v>
      </c>
      <c r="B340" s="28">
        <v>38</v>
      </c>
      <c r="C340" s="28">
        <v>32</v>
      </c>
      <c r="D340" s="28">
        <f t="shared" si="38"/>
        <v>82.9103345249206</v>
      </c>
      <c r="E340" s="31">
        <v>30899.9</v>
      </c>
      <c r="F340" s="31">
        <v>31388.194444444442</v>
      </c>
      <c r="G340" s="31">
        <v>29826.2</v>
      </c>
      <c r="H340" s="31">
        <f t="shared" si="39"/>
        <v>488.29444444444016</v>
      </c>
    </row>
    <row r="341" spans="1:8" ht="24.9" customHeight="1" x14ac:dyDescent="0.3">
      <c r="A341" s="6" t="s">
        <v>98</v>
      </c>
      <c r="B341" s="28">
        <v>82.2</v>
      </c>
      <c r="C341" s="28">
        <v>83</v>
      </c>
      <c r="D341" s="28">
        <f t="shared" si="38"/>
        <v>114.05157142207514</v>
      </c>
      <c r="E341" s="31">
        <v>49879.4</v>
      </c>
      <c r="F341" s="31">
        <v>43177.643908969207</v>
      </c>
      <c r="G341" s="31">
        <v>49263.6</v>
      </c>
      <c r="H341" s="31">
        <f t="shared" si="39"/>
        <v>-6701.7560910307948</v>
      </c>
    </row>
    <row r="342" spans="1:8" ht="24.9" customHeight="1" x14ac:dyDescent="0.3">
      <c r="A342" s="6" t="s">
        <v>99</v>
      </c>
      <c r="B342" s="28">
        <v>10.7</v>
      </c>
      <c r="C342" s="28">
        <v>10</v>
      </c>
      <c r="D342" s="28">
        <f t="shared" si="38"/>
        <v>92.811735080212031</v>
      </c>
      <c r="E342" s="31">
        <v>36863.1</v>
      </c>
      <c r="F342" s="31">
        <v>35136.666666666672</v>
      </c>
      <c r="G342" s="31">
        <v>35168.9</v>
      </c>
      <c r="H342" s="31">
        <f t="shared" si="39"/>
        <v>-1726.433333333327</v>
      </c>
    </row>
    <row r="343" spans="1:8" ht="24.9" customHeight="1" x14ac:dyDescent="0.3">
      <c r="A343" s="6" t="s">
        <v>100</v>
      </c>
      <c r="B343" s="28">
        <v>6</v>
      </c>
      <c r="C343" s="28">
        <v>65.099999999999994</v>
      </c>
      <c r="D343" s="28">
        <f t="shared" si="38"/>
        <v>81.482792513315744</v>
      </c>
      <c r="E343" s="31">
        <v>30853.7</v>
      </c>
      <c r="F343" s="31">
        <v>30847.755589691074</v>
      </c>
      <c r="G343" s="31">
        <v>30853.7</v>
      </c>
      <c r="H343" s="31">
        <f t="shared" si="39"/>
        <v>-5.9444103089263081</v>
      </c>
    </row>
    <row r="344" spans="1:8" ht="24.9" customHeight="1" x14ac:dyDescent="0.3">
      <c r="A344" s="6" t="s">
        <v>101</v>
      </c>
      <c r="B344" s="28">
        <v>23.3</v>
      </c>
      <c r="C344" s="28">
        <v>17.399999999999999</v>
      </c>
      <c r="D344" s="28">
        <f t="shared" si="38"/>
        <v>78.263487400352744</v>
      </c>
      <c r="E344" s="31">
        <v>30110.7</v>
      </c>
      <c r="F344" s="31">
        <v>29628.991060025543</v>
      </c>
      <c r="G344" s="31">
        <v>29960.9</v>
      </c>
      <c r="H344" s="31">
        <f t="shared" si="39"/>
        <v>-481.70893997445819</v>
      </c>
    </row>
    <row r="345" spans="1:8" ht="24.9" customHeight="1" x14ac:dyDescent="0.3">
      <c r="A345" s="6" t="s">
        <v>102</v>
      </c>
      <c r="B345" s="28">
        <v>0</v>
      </c>
      <c r="C345" s="28">
        <v>0</v>
      </c>
      <c r="D345" s="28">
        <f t="shared" si="38"/>
        <v>0</v>
      </c>
      <c r="E345" s="31">
        <v>0</v>
      </c>
      <c r="F345" s="31">
        <v>0</v>
      </c>
      <c r="G345" s="31">
        <v>0</v>
      </c>
      <c r="H345" s="31">
        <f t="shared" si="39"/>
        <v>0</v>
      </c>
    </row>
    <row r="346" spans="1:8" ht="24.9" customHeight="1" x14ac:dyDescent="0.3">
      <c r="A346" s="6" t="s">
        <v>173</v>
      </c>
      <c r="B346" s="28">
        <v>5</v>
      </c>
      <c r="C346" s="28">
        <v>5.6</v>
      </c>
      <c r="D346" s="28">
        <f t="shared" si="38"/>
        <v>74.924928324473996</v>
      </c>
      <c r="E346" s="31">
        <v>28352.3</v>
      </c>
      <c r="F346" s="31">
        <v>28365.079365079364</v>
      </c>
      <c r="G346" s="31">
        <v>28352.3</v>
      </c>
      <c r="H346" s="31">
        <f t="shared" si="39"/>
        <v>12.779365079364652</v>
      </c>
    </row>
    <row r="347" spans="1:8" ht="24.9" customHeight="1" x14ac:dyDescent="0.3">
      <c r="A347" s="6" t="s">
        <v>103</v>
      </c>
      <c r="B347" s="28">
        <v>6</v>
      </c>
      <c r="C347" s="28">
        <v>8</v>
      </c>
      <c r="D347" s="28">
        <f t="shared" si="38"/>
        <v>99.072704433526454</v>
      </c>
      <c r="E347" s="31">
        <v>40014.5</v>
      </c>
      <c r="F347" s="31">
        <v>37506.944444444445</v>
      </c>
      <c r="G347" s="31">
        <v>37519.5</v>
      </c>
      <c r="H347" s="31">
        <f t="shared" si="39"/>
        <v>-2507.5555555555547</v>
      </c>
    </row>
    <row r="348" spans="1:8" ht="24.9" customHeight="1" x14ac:dyDescent="0.3">
      <c r="A348" s="6" t="s">
        <v>188</v>
      </c>
      <c r="B348" s="28">
        <v>2</v>
      </c>
      <c r="C348" s="28">
        <v>1.3</v>
      </c>
      <c r="D348" s="28">
        <f t="shared" si="38"/>
        <v>78.272699647310034</v>
      </c>
      <c r="E348" s="31">
        <v>29773.9</v>
      </c>
      <c r="F348" s="31">
        <v>29632.478632478629</v>
      </c>
      <c r="G348" s="31">
        <v>29773.9</v>
      </c>
      <c r="H348" s="31">
        <f t="shared" si="39"/>
        <v>-141.4213675213723</v>
      </c>
    </row>
    <row r="349" spans="1:8" ht="24.9" customHeight="1" x14ac:dyDescent="0.3">
      <c r="A349" s="6" t="s">
        <v>60</v>
      </c>
      <c r="B349" s="28">
        <v>0.5</v>
      </c>
      <c r="C349" s="28">
        <v>0.5</v>
      </c>
      <c r="D349" s="28">
        <f t="shared" si="38"/>
        <v>143.16656981351366</v>
      </c>
      <c r="E349" s="31">
        <v>28050.801234567905</v>
      </c>
      <c r="F349" s="31">
        <v>54200</v>
      </c>
      <c r="G349" s="31">
        <v>27119.7</v>
      </c>
      <c r="H349" s="31">
        <f t="shared" si="39"/>
        <v>26149.198765432095</v>
      </c>
    </row>
    <row r="350" spans="1:8" ht="24.9" customHeight="1" x14ac:dyDescent="0.3">
      <c r="A350" s="6" t="s">
        <v>61</v>
      </c>
      <c r="B350" s="28">
        <v>0</v>
      </c>
      <c r="C350" s="28">
        <v>0</v>
      </c>
      <c r="D350" s="28">
        <f t="shared" si="38"/>
        <v>0</v>
      </c>
      <c r="E350" s="31">
        <v>0</v>
      </c>
      <c r="F350" s="31">
        <v>0</v>
      </c>
      <c r="G350" s="31"/>
      <c r="H350" s="31">
        <f t="shared" si="39"/>
        <v>0</v>
      </c>
    </row>
    <row r="351" spans="1:8" ht="24.9" customHeight="1" x14ac:dyDescent="0.3">
      <c r="A351" s="6" t="s">
        <v>62</v>
      </c>
      <c r="B351" s="28">
        <v>0</v>
      </c>
      <c r="C351" s="28">
        <v>0</v>
      </c>
      <c r="D351" s="28">
        <f t="shared" si="38"/>
        <v>0</v>
      </c>
      <c r="E351" s="31">
        <v>0</v>
      </c>
      <c r="F351" s="31">
        <v>0</v>
      </c>
      <c r="G351" s="31">
        <v>0</v>
      </c>
      <c r="H351" s="31">
        <f t="shared" si="39"/>
        <v>0</v>
      </c>
    </row>
    <row r="352" spans="1:8" ht="24.9" customHeight="1" x14ac:dyDescent="0.3">
      <c r="A352" s="6" t="s">
        <v>63</v>
      </c>
      <c r="B352" s="28">
        <v>0</v>
      </c>
      <c r="C352" s="28">
        <v>0.1</v>
      </c>
      <c r="D352" s="28">
        <f t="shared" si="38"/>
        <v>86.287442548470608</v>
      </c>
      <c r="E352" s="31">
        <v>0</v>
      </c>
      <c r="F352" s="31">
        <v>32666.7</v>
      </c>
      <c r="G352" s="31">
        <v>0</v>
      </c>
      <c r="H352" s="31">
        <f t="shared" si="39"/>
        <v>32666.7</v>
      </c>
    </row>
    <row r="353" spans="1:8" ht="24.9" customHeight="1" x14ac:dyDescent="0.3">
      <c r="A353" s="6" t="s">
        <v>64</v>
      </c>
      <c r="B353" s="28">
        <v>0</v>
      </c>
      <c r="C353" s="28">
        <v>0</v>
      </c>
      <c r="D353" s="28">
        <f t="shared" si="38"/>
        <v>0</v>
      </c>
      <c r="E353" s="31">
        <v>0</v>
      </c>
      <c r="F353" s="31">
        <v>0</v>
      </c>
      <c r="G353" s="31">
        <v>30131.8</v>
      </c>
      <c r="H353" s="31">
        <f t="shared" si="39"/>
        <v>0</v>
      </c>
    </row>
    <row r="354" spans="1:8" ht="24.9" customHeight="1" x14ac:dyDescent="0.3">
      <c r="A354" s="6" t="s">
        <v>65</v>
      </c>
      <c r="B354" s="28">
        <v>0</v>
      </c>
      <c r="C354" s="28">
        <v>0</v>
      </c>
      <c r="D354" s="28">
        <f t="shared" si="38"/>
        <v>0</v>
      </c>
      <c r="E354" s="31">
        <v>0</v>
      </c>
      <c r="F354" s="31">
        <v>0</v>
      </c>
      <c r="G354" s="31">
        <v>0</v>
      </c>
      <c r="H354" s="31">
        <f t="shared" si="39"/>
        <v>0</v>
      </c>
    </row>
    <row r="355" spans="1:8" ht="24.9" customHeight="1" x14ac:dyDescent="0.3">
      <c r="A355" s="6" t="s">
        <v>66</v>
      </c>
      <c r="B355" s="28">
        <v>0</v>
      </c>
      <c r="C355" s="28">
        <v>0</v>
      </c>
      <c r="D355" s="28">
        <f t="shared" si="38"/>
        <v>0</v>
      </c>
      <c r="E355" s="31">
        <v>0</v>
      </c>
      <c r="F355" s="31">
        <v>0</v>
      </c>
      <c r="G355" s="31">
        <v>0</v>
      </c>
      <c r="H355" s="31">
        <f t="shared" si="39"/>
        <v>0</v>
      </c>
    </row>
    <row r="356" spans="1:8" ht="24.9" customHeight="1" x14ac:dyDescent="0.3">
      <c r="A356" s="6" t="s">
        <v>67</v>
      </c>
      <c r="B356" s="28">
        <v>0</v>
      </c>
      <c r="C356" s="28">
        <v>0</v>
      </c>
      <c r="D356" s="28">
        <f t="shared" si="38"/>
        <v>0</v>
      </c>
      <c r="E356" s="31">
        <v>0</v>
      </c>
      <c r="F356" s="31">
        <v>0</v>
      </c>
      <c r="G356" s="31">
        <v>0</v>
      </c>
      <c r="H356" s="31">
        <f t="shared" si="39"/>
        <v>0</v>
      </c>
    </row>
    <row r="357" spans="1:8" ht="24.9" customHeight="1" x14ac:dyDescent="0.3">
      <c r="A357" s="6" t="s">
        <v>68</v>
      </c>
      <c r="B357" s="28">
        <v>0</v>
      </c>
      <c r="C357" s="28">
        <v>0</v>
      </c>
      <c r="D357" s="28">
        <f t="shared" si="38"/>
        <v>0</v>
      </c>
      <c r="E357" s="31">
        <v>0</v>
      </c>
      <c r="F357" s="31">
        <v>0</v>
      </c>
      <c r="G357" s="31">
        <v>0</v>
      </c>
      <c r="H357" s="31">
        <f t="shared" si="39"/>
        <v>0</v>
      </c>
    </row>
    <row r="358" spans="1:8" ht="24.9" customHeight="1" x14ac:dyDescent="0.3">
      <c r="A358" s="6" t="s">
        <v>69</v>
      </c>
      <c r="B358" s="28">
        <v>15.5</v>
      </c>
      <c r="C358" s="28">
        <v>35.4</v>
      </c>
      <c r="D358" s="28">
        <f t="shared" si="38"/>
        <v>103.60435336102658</v>
      </c>
      <c r="E358" s="31">
        <v>41668.300000000003</v>
      </c>
      <c r="F358" s="31">
        <v>39222.536095417447</v>
      </c>
      <c r="G358" s="31">
        <v>39226.699999999997</v>
      </c>
      <c r="H358" s="31">
        <f t="shared" si="39"/>
        <v>-2445.7639045825563</v>
      </c>
    </row>
    <row r="359" spans="1:8" ht="24.9" customHeight="1" x14ac:dyDescent="0.3">
      <c r="A359" s="6" t="s">
        <v>70</v>
      </c>
      <c r="B359" s="28">
        <v>6.1</v>
      </c>
      <c r="C359" s="28">
        <v>7.9</v>
      </c>
      <c r="D359" s="28">
        <f t="shared" si="38"/>
        <v>78.541331330735559</v>
      </c>
      <c r="E359" s="31">
        <v>30164</v>
      </c>
      <c r="F359" s="31">
        <v>29734.177215189869</v>
      </c>
      <c r="G359" s="31">
        <v>30164</v>
      </c>
      <c r="H359" s="31">
        <f t="shared" si="39"/>
        <v>-429.82278481013054</v>
      </c>
    </row>
    <row r="360" spans="1:8" ht="36.75" customHeight="1" x14ac:dyDescent="0.3">
      <c r="A360" s="6" t="s">
        <v>71</v>
      </c>
      <c r="B360" s="28">
        <v>1.4</v>
      </c>
      <c r="C360" s="28">
        <v>0</v>
      </c>
      <c r="D360" s="28">
        <f t="shared" si="38"/>
        <v>0</v>
      </c>
      <c r="E360" s="31">
        <v>37106.6</v>
      </c>
      <c r="F360" s="31">
        <v>0</v>
      </c>
      <c r="G360" s="31">
        <v>34792.9</v>
      </c>
      <c r="H360" s="31">
        <f t="shared" si="39"/>
        <v>-37106.6</v>
      </c>
    </row>
    <row r="361" spans="1:8" ht="24.9" customHeight="1" x14ac:dyDescent="0.3">
      <c r="A361" s="6" t="s">
        <v>72</v>
      </c>
      <c r="B361" s="28">
        <v>6.6</v>
      </c>
      <c r="C361" s="28">
        <v>8</v>
      </c>
      <c r="D361" s="28">
        <f t="shared" si="38"/>
        <v>74.272427374809965</v>
      </c>
      <c r="E361" s="31">
        <v>28090.9</v>
      </c>
      <c r="F361" s="31">
        <v>28118.055555555558</v>
      </c>
      <c r="G361" s="31">
        <v>28090.9</v>
      </c>
      <c r="H361" s="31">
        <f t="shared" si="39"/>
        <v>27.15555555555693</v>
      </c>
    </row>
    <row r="362" spans="1:8" ht="24.9" customHeight="1" x14ac:dyDescent="0.3">
      <c r="A362" s="6" t="s">
        <v>73</v>
      </c>
      <c r="B362" s="28">
        <v>15</v>
      </c>
      <c r="C362" s="28">
        <v>14.2</v>
      </c>
      <c r="D362" s="28">
        <f t="shared" si="38"/>
        <v>88.418289215337325</v>
      </c>
      <c r="E362" s="31">
        <v>35707.300000000003</v>
      </c>
      <c r="F362" s="31">
        <v>33473.395931142404</v>
      </c>
      <c r="G362" s="31">
        <v>33480.800000000003</v>
      </c>
      <c r="H362" s="31">
        <f t="shared" si="39"/>
        <v>-2233.9040688575988</v>
      </c>
    </row>
    <row r="363" spans="1:8" ht="24.9" customHeight="1" x14ac:dyDescent="0.3">
      <c r="A363" s="6" t="s">
        <v>74</v>
      </c>
      <c r="B363" s="28">
        <v>0</v>
      </c>
      <c r="C363" s="28">
        <v>0</v>
      </c>
      <c r="D363" s="28">
        <f t="shared" si="38"/>
        <v>0</v>
      </c>
      <c r="E363" s="31">
        <v>0</v>
      </c>
      <c r="F363" s="31">
        <v>0</v>
      </c>
      <c r="G363" s="31">
        <v>0</v>
      </c>
      <c r="H363" s="31">
        <f t="shared" si="39"/>
        <v>0</v>
      </c>
    </row>
    <row r="364" spans="1:8" ht="24.9" customHeight="1" x14ac:dyDescent="0.3">
      <c r="A364" s="6" t="s">
        <v>75</v>
      </c>
      <c r="B364" s="28">
        <v>2</v>
      </c>
      <c r="C364" s="28">
        <v>2.6</v>
      </c>
      <c r="D364" s="28">
        <f t="shared" si="38"/>
        <v>93.613426330421419</v>
      </c>
      <c r="E364" s="31">
        <v>32776.400000000001</v>
      </c>
      <c r="F364" s="31">
        <v>35440.170940170938</v>
      </c>
      <c r="G364" s="31">
        <v>32776.400000000001</v>
      </c>
      <c r="H364" s="31">
        <f t="shared" si="39"/>
        <v>2663.7709401709362</v>
      </c>
    </row>
    <row r="365" spans="1:8" ht="24.9" customHeight="1" x14ac:dyDescent="0.3">
      <c r="A365" s="6" t="s">
        <v>76</v>
      </c>
      <c r="B365" s="28">
        <v>5.0999999999999996</v>
      </c>
      <c r="C365" s="28">
        <v>4.7</v>
      </c>
      <c r="D365" s="28">
        <f t="shared" si="38"/>
        <v>106.33864233485664</v>
      </c>
      <c r="E365" s="31">
        <v>39773.599999999999</v>
      </c>
      <c r="F365" s="31">
        <v>40257.683215130026</v>
      </c>
      <c r="G365" s="31">
        <v>39773.599999999999</v>
      </c>
      <c r="H365" s="31">
        <f t="shared" si="39"/>
        <v>484.08321513002738</v>
      </c>
    </row>
    <row r="366" spans="1:8" ht="24.9" customHeight="1" x14ac:dyDescent="0.3">
      <c r="A366" s="6" t="s">
        <v>77</v>
      </c>
      <c r="B366" s="28">
        <v>0</v>
      </c>
      <c r="C366" s="28">
        <v>0</v>
      </c>
      <c r="D366" s="28">
        <f t="shared" si="38"/>
        <v>0</v>
      </c>
      <c r="E366" s="31">
        <v>0</v>
      </c>
      <c r="F366" s="31">
        <v>0</v>
      </c>
      <c r="G366" s="31">
        <v>0</v>
      </c>
      <c r="H366" s="31">
        <f t="shared" si="39"/>
        <v>0</v>
      </c>
    </row>
    <row r="367" spans="1:8" ht="24.9" customHeight="1" x14ac:dyDescent="0.3">
      <c r="A367" s="6" t="s">
        <v>78</v>
      </c>
      <c r="B367" s="28">
        <v>0</v>
      </c>
      <c r="C367" s="28">
        <v>0</v>
      </c>
      <c r="D367" s="28">
        <f t="shared" si="38"/>
        <v>0</v>
      </c>
      <c r="E367" s="31">
        <v>0</v>
      </c>
      <c r="F367" s="31">
        <v>0</v>
      </c>
      <c r="G367" s="31">
        <v>0</v>
      </c>
      <c r="H367" s="31">
        <f t="shared" si="39"/>
        <v>0</v>
      </c>
    </row>
    <row r="368" spans="1:8" ht="24.9" customHeight="1" x14ac:dyDescent="0.3">
      <c r="A368" s="6" t="s">
        <v>79</v>
      </c>
      <c r="B368" s="28">
        <v>6</v>
      </c>
      <c r="C368" s="28">
        <v>7</v>
      </c>
      <c r="D368" s="28">
        <f t="shared" si="38"/>
        <v>93.779847332597072</v>
      </c>
      <c r="E368" s="31">
        <v>34174.6</v>
      </c>
      <c r="F368" s="31">
        <v>35503.174603174601</v>
      </c>
      <c r="G368" s="31">
        <v>33769.4</v>
      </c>
      <c r="H368" s="31">
        <f t="shared" si="39"/>
        <v>1328.5746031746021</v>
      </c>
    </row>
    <row r="369" spans="1:8" ht="24.9" customHeight="1" x14ac:dyDescent="0.3">
      <c r="A369" s="6" t="s">
        <v>80</v>
      </c>
      <c r="B369" s="28">
        <v>0</v>
      </c>
      <c r="C369" s="28">
        <v>0</v>
      </c>
      <c r="D369" s="28">
        <f t="shared" si="38"/>
        <v>0</v>
      </c>
      <c r="E369" s="31">
        <v>0</v>
      </c>
      <c r="F369" s="31">
        <v>0</v>
      </c>
      <c r="G369" s="31">
        <v>0</v>
      </c>
      <c r="H369" s="31">
        <f t="shared" si="39"/>
        <v>0</v>
      </c>
    </row>
    <row r="370" spans="1:8" ht="24.9" customHeight="1" x14ac:dyDescent="0.3">
      <c r="A370" s="6" t="s">
        <v>81</v>
      </c>
      <c r="B370" s="28">
        <v>0</v>
      </c>
      <c r="C370" s="28">
        <v>0</v>
      </c>
      <c r="D370" s="28">
        <f t="shared" si="38"/>
        <v>0</v>
      </c>
      <c r="E370" s="31">
        <v>0</v>
      </c>
      <c r="F370" s="31">
        <v>0</v>
      </c>
      <c r="G370" s="31">
        <v>0</v>
      </c>
      <c r="H370" s="31">
        <f t="shared" si="39"/>
        <v>0</v>
      </c>
    </row>
    <row r="371" spans="1:8" ht="24.9" customHeight="1" x14ac:dyDescent="0.3">
      <c r="A371" s="6" t="s">
        <v>82</v>
      </c>
      <c r="B371" s="28">
        <v>0</v>
      </c>
      <c r="C371" s="28">
        <v>4.2</v>
      </c>
      <c r="D371" s="28">
        <f t="shared" si="38"/>
        <v>81.318875799038508</v>
      </c>
      <c r="E371" s="31">
        <v>0</v>
      </c>
      <c r="F371" s="31">
        <v>30785.7</v>
      </c>
      <c r="G371" s="31">
        <v>0</v>
      </c>
      <c r="H371" s="31">
        <f t="shared" si="39"/>
        <v>30785.7</v>
      </c>
    </row>
    <row r="372" spans="1:8" ht="24.9" customHeight="1" x14ac:dyDescent="0.3">
      <c r="A372" s="6" t="s">
        <v>83</v>
      </c>
      <c r="B372" s="28">
        <v>0.4</v>
      </c>
      <c r="C372" s="28">
        <v>0</v>
      </c>
      <c r="D372" s="28">
        <f t="shared" si="38"/>
        <v>0</v>
      </c>
      <c r="E372" s="31">
        <v>35509.699999999997</v>
      </c>
      <c r="F372" s="31">
        <v>0</v>
      </c>
      <c r="G372" s="31">
        <v>35509.699999999997</v>
      </c>
      <c r="H372" s="31">
        <f t="shared" si="39"/>
        <v>-35509.699999999997</v>
      </c>
    </row>
    <row r="373" spans="1:8" ht="24.9" customHeight="1" x14ac:dyDescent="0.3">
      <c r="A373" s="6" t="s">
        <v>84</v>
      </c>
      <c r="B373" s="28">
        <v>0.4</v>
      </c>
      <c r="C373" s="28">
        <v>0.5</v>
      </c>
      <c r="D373" s="28">
        <f t="shared" si="38"/>
        <v>87.050439948110196</v>
      </c>
      <c r="E373" s="31">
        <v>25910.9</v>
      </c>
      <c r="F373" s="31">
        <v>32955.555555555555</v>
      </c>
      <c r="G373" s="31">
        <v>25910.9</v>
      </c>
      <c r="H373" s="31">
        <f t="shared" si="39"/>
        <v>7044.6555555555533</v>
      </c>
    </row>
    <row r="374" spans="1:8" ht="24.9" customHeight="1" x14ac:dyDescent="0.3">
      <c r="A374" s="6" t="s">
        <v>85</v>
      </c>
      <c r="B374" s="28">
        <v>1</v>
      </c>
      <c r="C374" s="28">
        <v>1</v>
      </c>
      <c r="D374" s="28">
        <f t="shared" ref="D374" si="40">F374/$I$2*100</f>
        <v>85.905811776169415</v>
      </c>
      <c r="E374" s="31">
        <v>28251.7</v>
      </c>
      <c r="F374" s="31">
        <v>32522.222222222219</v>
      </c>
      <c r="G374" s="31">
        <v>28251.7</v>
      </c>
      <c r="H374" s="31">
        <f t="shared" ref="H374" si="41">F374-E374</f>
        <v>4270.5222222222183</v>
      </c>
    </row>
    <row r="375" spans="1:8" s="42" customFormat="1" ht="72" customHeight="1" x14ac:dyDescent="0.3">
      <c r="A375" s="37" t="s">
        <v>151</v>
      </c>
      <c r="B375" s="44">
        <f>B309+B310+B311+B312+B313+B314+B315+B316+B317+B318+B319+B320+B321+B322+B323+B324+B325+B326+B327+B328+B329+B330+B331+B332+B333+B334+B335+B336+B337+B338+B339+B340+B341+B342+B343+B344+B345+B346+B347+B348+B349+B350+B351+B352+B353+B354+B355+B356+B357+B358+B359+B360+B361+B362+B363+B364+B365+B366+B367+B368+B369+B370+B371+B372+B373+B374</f>
        <v>1371.6</v>
      </c>
      <c r="C375" s="44">
        <f>C309+C310+C311+C312+C313+C314+C315+C316+C317+C318+C319+C320+C321+C322+C323+C324+C325+C326+C327+C328+C329+C330+C331+C332+C333+C334+C335+C336+C337+C338+C339+C340+C341+C342+C343+C344+C345+C346+C347+C348+C349+C350+C351+C352+C353+C354+C355+C356+C357+C358+C359+C360+C361+C362+C363+C364+C365+C366+C367+C368+C369+C370+C371+C372+C373+C374</f>
        <v>1477.3999999999999</v>
      </c>
      <c r="D375" s="38">
        <f>F375/I2*100</f>
        <v>95.227212987073401</v>
      </c>
      <c r="E375" s="43">
        <v>37858</v>
      </c>
      <c r="F375" s="44">
        <f>(F309*C309+F310*C310+F311*C311+F312*C312+F313*C313+F314*C314+F315*C315+F317*C317+F320*C320+F321*C321+F325*C325+F329*C329+F330*C330+F331*C331+F332*C332+F333*C333+F334*C334+F336*C336+F338*C338+F339*C339+F340*C340+F341*C341+F342*C342+F343*C343+F344*C344+F346*C346+F347*C347+F348*C348+F349*C349+F352*C352+F358*C358+F359*C359+F361*C361+F362*C362+F364*C364+F365*C365+F368*C368+F371*C371+F373*C373+F374*C374)/C375</f>
        <v>36051.11829264625</v>
      </c>
      <c r="G375" s="43">
        <f>(G309*B309+G310*B310+G311*B311+G312*B312+G313*B313+G314*B314+G315*B315+G317*B317+G320*B320+G321*B321+G325*B325+G329*B329+G330*B330+G331*B331+G332*B332+G333*B333+G334*B334+G336*B336+G338*B338+G339*B339+G340*B340+G341*B341+G342*B342+G343*B343+G344*B344+G346*B346+G347*B347+G348*B348+G349*B349+G353*B353+G358*B358+G359*B359+G360*B360+G361*B361+G362*B362+G364*B364+G365*B365+G368*B368+G372*B372+G373*B373+G374*B374)/B375</f>
        <v>36872.450848539731</v>
      </c>
      <c r="H375" s="39">
        <f>F375-E375</f>
        <v>-1806.8817073537502</v>
      </c>
    </row>
    <row r="376" spans="1:8" ht="24.9" customHeight="1" x14ac:dyDescent="0.3">
      <c r="A376" s="46" t="s">
        <v>24</v>
      </c>
      <c r="B376" s="47"/>
      <c r="C376" s="47"/>
      <c r="D376" s="47"/>
      <c r="E376" s="47"/>
      <c r="F376" s="47"/>
      <c r="G376" s="47"/>
      <c r="H376" s="53"/>
    </row>
    <row r="377" spans="1:8" ht="24.9" customHeight="1" x14ac:dyDescent="0.3">
      <c r="A377" s="7" t="s">
        <v>197</v>
      </c>
      <c r="B377" s="28">
        <v>121.9</v>
      </c>
      <c r="C377" s="28">
        <v>119.8</v>
      </c>
      <c r="D377" s="28">
        <f>F377/$I$2*100</f>
        <v>91.589624385862962</v>
      </c>
      <c r="E377" s="31">
        <v>34674</v>
      </c>
      <c r="F377" s="31">
        <v>34674</v>
      </c>
      <c r="G377" s="32">
        <f>E377</f>
        <v>34674</v>
      </c>
      <c r="H377" s="31">
        <f>F377-E377</f>
        <v>0</v>
      </c>
    </row>
    <row r="378" spans="1:8" ht="24.9" customHeight="1" x14ac:dyDescent="0.3">
      <c r="A378" s="7" t="s">
        <v>198</v>
      </c>
      <c r="B378" s="28">
        <v>2</v>
      </c>
      <c r="C378" s="28">
        <v>2</v>
      </c>
      <c r="D378" s="28">
        <f t="shared" ref="D378:D388" si="42">F378/$I$2*100</f>
        <v>91.642453378414075</v>
      </c>
      <c r="E378" s="31">
        <v>34674</v>
      </c>
      <c r="F378" s="31">
        <v>34694</v>
      </c>
      <c r="G378" s="32">
        <f t="shared" ref="G378:G388" si="43">E378</f>
        <v>34674</v>
      </c>
      <c r="H378" s="31">
        <f t="shared" ref="H378:H389" si="44">F378-E378</f>
        <v>20</v>
      </c>
    </row>
    <row r="379" spans="1:8" ht="24.9" customHeight="1" x14ac:dyDescent="0.3">
      <c r="A379" s="7" t="s">
        <v>200</v>
      </c>
      <c r="B379" s="28">
        <v>135.1</v>
      </c>
      <c r="C379" s="28">
        <v>135.1</v>
      </c>
      <c r="D379" s="28">
        <f t="shared" si="42"/>
        <v>94.595594062021235</v>
      </c>
      <c r="E379" s="31">
        <v>35812</v>
      </c>
      <c r="F379" s="31">
        <v>35812</v>
      </c>
      <c r="G379" s="32">
        <f t="shared" si="43"/>
        <v>35812</v>
      </c>
      <c r="H379" s="31">
        <f t="shared" si="44"/>
        <v>0</v>
      </c>
    </row>
    <row r="380" spans="1:8" ht="24.9" customHeight="1" x14ac:dyDescent="0.3">
      <c r="A380" s="7" t="s">
        <v>201</v>
      </c>
      <c r="B380" s="28">
        <v>19</v>
      </c>
      <c r="C380" s="28">
        <v>19</v>
      </c>
      <c r="D380" s="28">
        <f t="shared" si="42"/>
        <v>100.36187859897512</v>
      </c>
      <c r="E380" s="31">
        <v>40009</v>
      </c>
      <c r="F380" s="31">
        <v>37995</v>
      </c>
      <c r="G380" s="32">
        <f t="shared" si="43"/>
        <v>40009</v>
      </c>
      <c r="H380" s="31">
        <f t="shared" si="44"/>
        <v>-2014</v>
      </c>
    </row>
    <row r="381" spans="1:8" ht="24.9" customHeight="1" x14ac:dyDescent="0.3">
      <c r="A381" s="7" t="s">
        <v>202</v>
      </c>
      <c r="B381" s="28">
        <v>7</v>
      </c>
      <c r="C381" s="28">
        <v>7</v>
      </c>
      <c r="D381" s="28">
        <f t="shared" si="42"/>
        <v>154.99498124570766</v>
      </c>
      <c r="E381" s="31">
        <v>58678</v>
      </c>
      <c r="F381" s="31">
        <v>58678</v>
      </c>
      <c r="G381" s="32">
        <f t="shared" si="43"/>
        <v>58678</v>
      </c>
      <c r="H381" s="31">
        <f t="shared" si="44"/>
        <v>0</v>
      </c>
    </row>
    <row r="382" spans="1:8" ht="24.9" customHeight="1" x14ac:dyDescent="0.3">
      <c r="A382" s="7" t="s">
        <v>203</v>
      </c>
      <c r="B382" s="28">
        <v>14</v>
      </c>
      <c r="C382" s="28">
        <v>14</v>
      </c>
      <c r="D382" s="28">
        <f t="shared" si="42"/>
        <v>143.91145860848434</v>
      </c>
      <c r="E382" s="31">
        <v>54482</v>
      </c>
      <c r="F382" s="31">
        <v>54482</v>
      </c>
      <c r="G382" s="32">
        <f t="shared" si="43"/>
        <v>54482</v>
      </c>
      <c r="H382" s="31">
        <f t="shared" si="44"/>
        <v>0</v>
      </c>
    </row>
    <row r="383" spans="1:8" ht="24.9" customHeight="1" x14ac:dyDescent="0.3">
      <c r="A383" s="7" t="s">
        <v>204</v>
      </c>
      <c r="B383" s="28">
        <v>37</v>
      </c>
      <c r="C383" s="28">
        <v>37</v>
      </c>
      <c r="D383" s="28">
        <f t="shared" si="42"/>
        <v>94.595594062021235</v>
      </c>
      <c r="E383" s="31">
        <v>35812</v>
      </c>
      <c r="F383" s="31">
        <v>35812</v>
      </c>
      <c r="G383" s="32">
        <f t="shared" si="43"/>
        <v>35812</v>
      </c>
      <c r="H383" s="31">
        <f t="shared" si="44"/>
        <v>0</v>
      </c>
    </row>
    <row r="384" spans="1:8" ht="24.9" customHeight="1" x14ac:dyDescent="0.3">
      <c r="A384" s="7" t="s">
        <v>205</v>
      </c>
      <c r="B384" s="28">
        <v>10</v>
      </c>
      <c r="C384" s="28">
        <v>10</v>
      </c>
      <c r="D384" s="28">
        <f t="shared" si="42"/>
        <v>140.90548893232605</v>
      </c>
      <c r="E384" s="31">
        <v>53344</v>
      </c>
      <c r="F384" s="31">
        <v>53344</v>
      </c>
      <c r="G384" s="32">
        <f t="shared" si="43"/>
        <v>53344</v>
      </c>
      <c r="H384" s="31">
        <f t="shared" si="44"/>
        <v>0</v>
      </c>
    </row>
    <row r="385" spans="1:8" ht="24.9" customHeight="1" x14ac:dyDescent="0.3">
      <c r="A385" s="7" t="s">
        <v>206</v>
      </c>
      <c r="B385" s="28">
        <v>11</v>
      </c>
      <c r="C385" s="28">
        <v>11</v>
      </c>
      <c r="D385" s="28">
        <f t="shared" si="42"/>
        <v>93.19034286016165</v>
      </c>
      <c r="E385" s="31">
        <v>34674</v>
      </c>
      <c r="F385" s="31">
        <v>35280</v>
      </c>
      <c r="G385" s="32">
        <f t="shared" si="43"/>
        <v>34674</v>
      </c>
      <c r="H385" s="31">
        <f t="shared" si="44"/>
        <v>606</v>
      </c>
    </row>
    <row r="386" spans="1:8" ht="24.9" customHeight="1" x14ac:dyDescent="0.3">
      <c r="A386" s="7" t="s">
        <v>207</v>
      </c>
      <c r="B386" s="28">
        <v>10</v>
      </c>
      <c r="C386" s="28">
        <v>10</v>
      </c>
      <c r="D386" s="28">
        <f t="shared" si="42"/>
        <v>126.81599661894447</v>
      </c>
      <c r="E386" s="31">
        <v>48010</v>
      </c>
      <c r="F386" s="31">
        <v>48010</v>
      </c>
      <c r="G386" s="32">
        <f t="shared" si="43"/>
        <v>48010</v>
      </c>
      <c r="H386" s="31">
        <f t="shared" si="44"/>
        <v>0</v>
      </c>
    </row>
    <row r="387" spans="1:8" ht="24.9" customHeight="1" x14ac:dyDescent="0.3">
      <c r="A387" s="7" t="s">
        <v>208</v>
      </c>
      <c r="B387" s="28">
        <v>12</v>
      </c>
      <c r="C387" s="28">
        <v>12</v>
      </c>
      <c r="D387" s="28">
        <f t="shared" si="42"/>
        <v>126.81599661894447</v>
      </c>
      <c r="E387" s="31">
        <v>48010</v>
      </c>
      <c r="F387" s="31">
        <v>48010</v>
      </c>
      <c r="G387" s="32">
        <f t="shared" si="43"/>
        <v>48010</v>
      </c>
      <c r="H387" s="31">
        <f t="shared" si="44"/>
        <v>0</v>
      </c>
    </row>
    <row r="388" spans="1:8" ht="24.9" customHeight="1" x14ac:dyDescent="0.3">
      <c r="A388" s="7" t="s">
        <v>209</v>
      </c>
      <c r="B388" s="28">
        <v>5</v>
      </c>
      <c r="C388" s="28">
        <v>5</v>
      </c>
      <c r="D388" s="28">
        <f t="shared" si="42"/>
        <v>91.586982936235401</v>
      </c>
      <c r="E388" s="31">
        <v>34674</v>
      </c>
      <c r="F388" s="31">
        <v>34673</v>
      </c>
      <c r="G388" s="32">
        <f t="shared" si="43"/>
        <v>34674</v>
      </c>
      <c r="H388" s="31">
        <f t="shared" si="44"/>
        <v>-1</v>
      </c>
    </row>
    <row r="389" spans="1:8" s="42" customFormat="1" ht="69.75" customHeight="1" x14ac:dyDescent="0.3">
      <c r="A389" s="37" t="s">
        <v>152</v>
      </c>
      <c r="B389" s="38">
        <f>SUM(B377:B388)</f>
        <v>384</v>
      </c>
      <c r="C389" s="38">
        <f>SUM(C377:C388)</f>
        <v>381.9</v>
      </c>
      <c r="D389" s="38">
        <f>F389/I2*100</f>
        <v>99.827861036814141</v>
      </c>
      <c r="E389" s="39">
        <f>(E377*B377+E378*B378+E379*B379+E380*B380+E381*B381+E382*B382+E383*B383+E384*B384+E385*B385+E386*B386+E387*B387+E388*B388)/B389</f>
        <v>37857.976041666669</v>
      </c>
      <c r="F389" s="40">
        <f>(F377*C377+F378*C378+F379*C379+F380*C380+F381*C381+F382*C382+F383*C383+F384*C384+F385*C385+F386*C386+F387*C387+F388*C388)/C389</f>
        <v>37792.831631317094</v>
      </c>
      <c r="G389" s="43">
        <v>37858</v>
      </c>
      <c r="H389" s="39">
        <f t="shared" si="44"/>
        <v>-65.144410349574173</v>
      </c>
    </row>
    <row r="390" spans="1:8" ht="24.9" customHeight="1" x14ac:dyDescent="0.3">
      <c r="A390" s="46" t="s">
        <v>25</v>
      </c>
      <c r="B390" s="47"/>
      <c r="C390" s="47"/>
      <c r="D390" s="47"/>
      <c r="E390" s="47"/>
      <c r="F390" s="47"/>
      <c r="G390" s="47"/>
      <c r="H390" s="53"/>
    </row>
    <row r="391" spans="1:8" ht="31.5" customHeight="1" x14ac:dyDescent="0.3">
      <c r="A391" s="7" t="s">
        <v>34</v>
      </c>
      <c r="B391" s="28">
        <v>1</v>
      </c>
      <c r="C391" s="28">
        <v>1</v>
      </c>
      <c r="D391" s="28">
        <f>F391/$I$2*100</f>
        <v>90.572402134291309</v>
      </c>
      <c r="E391" s="29">
        <v>34295.800000000003</v>
      </c>
      <c r="F391" s="29">
        <v>34288.9</v>
      </c>
      <c r="G391" s="29">
        <v>34295.800000000003</v>
      </c>
      <c r="H391" s="29">
        <f>F391-E391</f>
        <v>-6.9000000000014552</v>
      </c>
    </row>
    <row r="392" spans="1:8" ht="33" customHeight="1" x14ac:dyDescent="0.3">
      <c r="A392" s="7" t="s">
        <v>36</v>
      </c>
      <c r="B392" s="28">
        <v>57.3</v>
      </c>
      <c r="C392" s="28">
        <v>57.3</v>
      </c>
      <c r="D392" s="28">
        <f>F392/$I$2*100</f>
        <v>100.1640340218712</v>
      </c>
      <c r="E392" s="29">
        <v>37920.1</v>
      </c>
      <c r="F392" s="29">
        <v>37920.1</v>
      </c>
      <c r="G392" s="29">
        <v>37920.1</v>
      </c>
      <c r="H392" s="29">
        <f t="shared" ref="H392:H393" si="45">F392-E392</f>
        <v>0</v>
      </c>
    </row>
    <row r="393" spans="1:8" s="42" customFormat="1" ht="70.5" customHeight="1" x14ac:dyDescent="0.3">
      <c r="A393" s="37" t="s">
        <v>153</v>
      </c>
      <c r="B393" s="38">
        <f>SUM(B391:B392)</f>
        <v>58.3</v>
      </c>
      <c r="C393" s="38">
        <f>SUM(C391:C392)</f>
        <v>58.3</v>
      </c>
      <c r="D393" s="38">
        <f>F393/I2*100</f>
        <v>99.999512034091097</v>
      </c>
      <c r="E393" s="39">
        <f>(E391*B391+E392*B392)/B393</f>
        <v>37857.933619210977</v>
      </c>
      <c r="F393" s="40">
        <f>(F391*C391+F392*C392)/C393</f>
        <v>37857.815265866207</v>
      </c>
      <c r="G393" s="40">
        <v>37858</v>
      </c>
      <c r="H393" s="41">
        <f t="shared" si="45"/>
        <v>-0.11835334476927528</v>
      </c>
    </row>
    <row r="394" spans="1:8" ht="64.5" customHeight="1" x14ac:dyDescent="0.3">
      <c r="A394" s="2" t="s">
        <v>154</v>
      </c>
      <c r="B394" s="10">
        <f>B375+B389+B393</f>
        <v>1813.8999999999999</v>
      </c>
      <c r="C394" s="10">
        <f>C375+C389+C393</f>
        <v>1917.5999999999997</v>
      </c>
      <c r="D394" s="12">
        <f>F394/I2*100</f>
        <v>96.288546176809064</v>
      </c>
      <c r="E394" s="10">
        <f>(B375*E375+B389*E389+B393*E393)/B394</f>
        <v>37857.992794531121</v>
      </c>
      <c r="F394" s="10">
        <f>(F375*C375+F389*C389+F393*C393)/C394</f>
        <v>36452.917811616375</v>
      </c>
      <c r="G394" s="10">
        <f>E394</f>
        <v>37857.992794531121</v>
      </c>
      <c r="H394" s="10">
        <f t="shared" ref="H394" si="46">F394-G394</f>
        <v>-1405.0749829147462</v>
      </c>
    </row>
    <row r="395" spans="1:8" ht="61.2" customHeight="1" x14ac:dyDescent="0.3">
      <c r="A395" s="57"/>
      <c r="B395" s="57"/>
      <c r="C395" s="57"/>
      <c r="D395" s="57"/>
      <c r="E395" s="57"/>
      <c r="F395" s="57"/>
      <c r="G395" s="57"/>
      <c r="H395" s="57"/>
    </row>
    <row r="396" spans="1:8" ht="47.25" customHeight="1" x14ac:dyDescent="0.3">
      <c r="A396" s="45"/>
      <c r="B396" s="45"/>
      <c r="C396" s="45"/>
      <c r="D396" s="45"/>
      <c r="E396" s="45"/>
      <c r="F396" s="45"/>
      <c r="G396" s="45"/>
      <c r="H396" s="45"/>
    </row>
  </sheetData>
  <mergeCells count="26">
    <mergeCell ref="A113:H113"/>
    <mergeCell ref="F2:H2"/>
    <mergeCell ref="A4:A5"/>
    <mergeCell ref="B4:B5"/>
    <mergeCell ref="C4:C5"/>
    <mergeCell ref="D4:D5"/>
    <mergeCell ref="E4:F4"/>
    <mergeCell ref="G4:G5"/>
    <mergeCell ref="H4:H5"/>
    <mergeCell ref="A7:H7"/>
    <mergeCell ref="A8:H8"/>
    <mergeCell ref="A76:H76"/>
    <mergeCell ref="A84:H84"/>
    <mergeCell ref="A103:H103"/>
    <mergeCell ref="A396:H396"/>
    <mergeCell ref="A128:H128"/>
    <mergeCell ref="A129:H129"/>
    <mergeCell ref="A197:H197"/>
    <mergeCell ref="A253:H253"/>
    <mergeCell ref="A269:H269"/>
    <mergeCell ref="A284:H284"/>
    <mergeCell ref="A307:H307"/>
    <mergeCell ref="A308:H308"/>
    <mergeCell ref="A376:H376"/>
    <mergeCell ref="A390:H390"/>
    <mergeCell ref="A395:H395"/>
  </mergeCells>
  <pageMargins left="0" right="0" top="0.74803149606299213" bottom="0.74803149606299213" header="0.31496062992125984" footer="0.31496062992125984"/>
  <pageSetup paperSize="9" scale="51" fitToHeight="1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196-ра</vt:lpstr>
      <vt:lpstr>'196-ра'!Заголовки_для_печати</vt:lpstr>
      <vt:lpstr>'196-ра'!Область_печати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2021-11-17T02:33:56Z</dcterms:modified>
</cp:coreProperties>
</file>